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60" windowWidth="7500" windowHeight="4245" tabRatio="771" activeTab="1"/>
  </bookViews>
  <sheets>
    <sheet name="Локальная смета" sheetId="8" r:id="rId1"/>
    <sheet name="Ведомость ресурсов" sheetId="16" r:id="rId2"/>
  </sheets>
  <definedNames>
    <definedName name="_xlnm.Print_Titles" localSheetId="1">'Ведомость ресурсов'!$22:$22</definedName>
    <definedName name="_xlnm.Print_Titles" localSheetId="0">'Локальная смета'!$25:$25</definedName>
    <definedName name="_xlnm.Print_Area" localSheetId="1">'Ведомость ресурсов'!$A$1:$N$112</definedName>
  </definedNames>
  <calcPr calcId="114210" fullCalcOnLoad="1"/>
</workbook>
</file>

<file path=xl/calcChain.xml><?xml version="1.0" encoding="utf-8"?>
<calcChain xmlns="http://schemas.openxmlformats.org/spreadsheetml/2006/main">
  <c r="AA69" i="8"/>
  <c r="AA68"/>
  <c r="AA64"/>
  <c r="AA63"/>
  <c r="AA60"/>
  <c r="AA59"/>
  <c r="AA56"/>
  <c r="AA55"/>
  <c r="AA53"/>
  <c r="AA52"/>
  <c r="AA50"/>
  <c r="AA49"/>
  <c r="AA46"/>
  <c r="AA45"/>
  <c r="AA42"/>
  <c r="AA41"/>
  <c r="AA38"/>
  <c r="AA37"/>
  <c r="AA35"/>
  <c r="AA34"/>
  <c r="AA32"/>
  <c r="AA31"/>
  <c r="AA29"/>
  <c r="AA28"/>
  <c r="M25" i="16"/>
  <c r="M26"/>
  <c r="M27"/>
  <c r="M28"/>
  <c r="M29"/>
  <c r="M30"/>
  <c r="M31"/>
  <c r="M32"/>
  <c r="M33"/>
  <c r="M34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9"/>
  <c r="M80"/>
  <c r="M81"/>
  <c r="M82"/>
  <c r="M83"/>
  <c r="M84"/>
  <c r="M85"/>
  <c r="M88"/>
  <c r="M89"/>
  <c r="M90"/>
  <c r="M91"/>
  <c r="M92"/>
  <c r="M93"/>
  <c r="J15"/>
  <c r="G15"/>
  <c r="J13"/>
  <c r="G13"/>
  <c r="J12"/>
  <c r="G12"/>
  <c r="J11"/>
  <c r="G11"/>
  <c r="J17" i="8"/>
  <c r="G17"/>
  <c r="J15"/>
  <c r="G15"/>
  <c r="J14"/>
  <c r="G14"/>
  <c r="J13"/>
  <c r="G13"/>
  <c r="J14" i="16"/>
  <c r="G14"/>
  <c r="J16" i="8"/>
  <c r="G16"/>
  <c r="A18" i="16"/>
  <c r="A20" i="8"/>
  <c r="M94" i="16"/>
  <c r="M95"/>
  <c r="M96"/>
  <c r="M97"/>
  <c r="M98"/>
  <c r="M99"/>
  <c r="M100"/>
  <c r="M101"/>
  <c r="M102"/>
  <c r="M103"/>
  <c r="M104"/>
  <c r="M105"/>
  <c r="M106"/>
  <c r="M107"/>
  <c r="M108"/>
  <c r="M109"/>
  <c r="M110"/>
</calcChain>
</file>

<file path=xl/comments1.xml><?xml version="1.0" encoding="utf-8"?>
<comments xmlns="http://schemas.openxmlformats.org/spreadsheetml/2006/main">
  <authors>
    <author>Сергей</author>
    <author>&lt;&gt;</author>
    <author>YuKazaeva</author>
    <author>Alex</author>
    <author>onikitina</author>
    <author>Alex Sosedko</author>
    <author>Соседко А.Н.</author>
  </authors>
  <commentList>
    <comment ref="A3" authorId="0">
      <text>
        <r>
          <rPr>
            <sz val="8"/>
            <color indexed="81"/>
            <rFont val="Tahoma"/>
            <family val="2"/>
            <charset val="204"/>
          </rPr>
          <t xml:space="preserve">   /&lt;Заказчик&gt;/</t>
        </r>
      </text>
    </comment>
    <comment ref="H3" authorId="0">
      <text>
        <r>
          <rPr>
            <sz val="8"/>
            <color indexed="81"/>
            <rFont val="Tahoma"/>
            <family val="2"/>
            <charset val="204"/>
          </rPr>
          <t xml:space="preserve">  /&lt;Подрядчик&gt;/</t>
        </r>
      </text>
    </comment>
    <comment ref="A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</text>
    </comment>
    <comment ref="A6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объекта&gt;</t>
        </r>
      </text>
    </comment>
    <comment ref="A7" authorId="0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</text>
    </comment>
    <comment ref="A9" authorId="0">
      <text>
        <r>
          <rPr>
            <sz val="8"/>
            <color indexed="81"/>
            <rFont val="Tahoma"/>
            <family val="2"/>
            <charset val="204"/>
          </rPr>
          <t xml:space="preserve"> на &lt;Наименование локальной сметы&gt;</t>
        </r>
      </text>
    </comment>
    <comment ref="A10" authorId="0">
      <text>
        <r>
          <rPr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G1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J1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G14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J14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G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J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V16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W16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G17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J17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V1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W1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L20" authorId="0">
      <text>
        <r>
          <rPr>
            <sz val="8"/>
            <color indexed="81"/>
            <rFont val="Tahoma"/>
            <family val="2"/>
            <charset val="204"/>
          </rPr>
          <t xml:space="preserve"> &lt;Отчетный период (учет выполненных работ)&gt;</t>
        </r>
      </text>
    </comment>
    <comment ref="A25" authorId="0">
      <text>
        <r>
          <rPr>
            <sz val="8"/>
            <color indexed="81"/>
            <rFont val="Tahoma"/>
            <family val="2"/>
            <charset val="204"/>
          </rPr>
          <t xml:space="preserve"> &lt;Номер позиции по смете&gt;</t>
        </r>
      </text>
    </comment>
    <comment ref="B25" authorId="0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(код) позиции&gt;
&lt;Наименование (текстовая часть) расценки&gt;
&lt;Обоснование коэффициентов&gt;
&lt;Ед. измерения по расценке&gt;
</t>
        </r>
      </text>
    </comment>
    <comment ref="C25" authorId="0">
      <text>
        <r>
          <rPr>
            <sz val="8"/>
            <color indexed="81"/>
            <rFont val="Tahoma"/>
            <family val="2"/>
            <charset val="204"/>
          </rPr>
          <t xml:space="preserve"> &lt;Количество всего (физ. объем) по позиции&gt;</t>
        </r>
      </text>
    </comment>
    <comment ref="D2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&lt;ПЗ по позиции на единицу в базисных ценах с учетом всех к-тов&gt;</t>
        </r>
      </text>
    </comment>
    <comment ref="E2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&lt;ОЗП по позиции на единицу в базисных ценах с учетом всех к-тов&gt;
_____
&lt;МАТ по позиции на единицу в базисных ценах с учетом всех к-тов&gt;
</t>
        </r>
      </text>
    </comment>
    <comment ref="F2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&lt;ЭММ по позиции на единицу в базисных ценах с учетом всех к-тов&gt;
_____
&lt;ЗПМ по позиции на единицу в базисных ценах с учетом всех к-тов&gt;
</t>
        </r>
      </text>
    </comment>
    <comment ref="G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
&lt;Сумма НР по позиции для БИМ&gt;
&lt;Сумма СП по позиции для БИМ&gt;</t>
        </r>
      </text>
    </comment>
    <comment ref="H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ОЗП на физобъем по позиции в базисных ценах&gt;
_____
&lt;ИТОГО МАТ на физобъем по позиции в базисных ценах&gt;
</t>
        </r>
      </text>
    </comment>
    <comment ref="I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на физобъем по позиции в базисных ценах&gt;
_____
&lt;ИТОГО ЗПМ на физобъем по позиции в базисных ценах&gt;
</t>
        </r>
      </text>
    </comment>
    <comment ref="J25" authorId="0">
      <text>
        <r>
          <rPr>
            <sz val="8"/>
            <color indexed="81"/>
            <rFont val="Tahoma"/>
            <family val="2"/>
            <charset val="204"/>
          </rPr>
          <t xml:space="preserve"> &lt;ИТОГО ПЗ по позиции в текущих ценах&gt;</t>
        </r>
      </text>
    </comment>
    <comment ref="K25" authorId="0">
      <text>
        <r>
          <rPr>
            <sz val="8"/>
            <color indexed="81"/>
            <rFont val="Tahoma"/>
            <family val="2"/>
            <charset val="204"/>
          </rPr>
          <t xml:space="preserve"> &lt;ИТОГО ОЗП по позиции в текущих ценах&gt;
_____
&lt;ИТОГО МАТ по позиции в текущих ценах&gt;
</t>
        </r>
      </text>
    </comment>
    <comment ref="L2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&lt;Признак материала - позиции&gt;</t>
        </r>
      </text>
    </comment>
    <comment ref="M25" authorId="6">
      <text>
        <r>
          <rPr>
            <sz val="8"/>
            <color indexed="81"/>
            <rFont val="Tahoma"/>
            <family val="2"/>
            <charset val="204"/>
          </rPr>
          <t xml:space="preserve"> &lt;Нормы НР по позиции при рес.методе&gt;</t>
        </r>
      </text>
    </comment>
    <comment ref="N25" authorId="6">
      <text>
        <r>
          <rPr>
            <sz val="8"/>
            <color indexed="81"/>
            <rFont val="Tahoma"/>
            <family val="2"/>
            <charset val="204"/>
          </rPr>
          <t xml:space="preserve"> &lt;Нормы СП по позиции при рес.методе&gt;</t>
        </r>
      </text>
    </comment>
    <comment ref="O25" authorId="0">
      <text>
        <r>
          <rPr>
            <sz val="8"/>
            <color indexed="81"/>
            <rFont val="Tahoma"/>
            <family val="2"/>
            <charset val="204"/>
          </rPr>
          <t xml:space="preserve"> &lt;Сумма НР по позиции при расчете в базисных ценах&gt;</t>
        </r>
      </text>
    </comment>
    <comment ref="P25" authorId="0">
      <text>
        <r>
          <rPr>
            <sz val="8"/>
            <color indexed="81"/>
            <rFont val="Tahoma"/>
            <family val="2"/>
            <charset val="204"/>
          </rPr>
          <t xml:space="preserve"> &lt;Сумма СП по позиции при расчете в базисных ценах&gt;</t>
        </r>
      </text>
    </comment>
    <comment ref="Q25" authorId="0">
      <text>
        <r>
          <rPr>
            <sz val="8"/>
            <color indexed="81"/>
            <rFont val="Tahoma"/>
            <family val="2"/>
            <charset val="204"/>
          </rPr>
          <t xml:space="preserve"> &lt;Сумма НР по позиции при расчете в текущих ценах (ресурсный расчет)&gt;</t>
        </r>
      </text>
    </comment>
    <comment ref="R25" authorId="0">
      <text>
        <r>
          <rPr>
            <sz val="8"/>
            <color indexed="81"/>
            <rFont val="Tahoma"/>
            <family val="2"/>
            <charset val="204"/>
          </rPr>
          <t xml:space="preserve"> &lt;Сумма СП по позиции при расчете в текущих ценах (ресурсный расчет)&gt;</t>
        </r>
      </text>
    </comment>
    <comment ref="S25" authorId="0">
      <text>
        <r>
          <rPr>
            <sz val="8"/>
            <color indexed="81"/>
            <rFont val="Tahoma"/>
            <family val="2"/>
            <charset val="204"/>
          </rPr>
          <t xml:space="preserve"> &lt;К-ты к НР по позиции для рес.расч.&gt;</t>
        </r>
      </text>
    </comment>
    <comment ref="T2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&lt;К-ты к СП по позиции для рес.расч.&gt;</t>
        </r>
      </text>
    </comment>
    <comment ref="U25" authorId="0">
      <text>
        <r>
          <rPr>
            <sz val="8"/>
            <color indexed="81"/>
            <rFont val="Tahoma"/>
            <family val="2"/>
            <charset val="204"/>
          </rPr>
          <t xml:space="preserve"> &lt;ИТОГО ЭММ по позиции в текущих ценах&gt;
_____
&lt;ИТОГО ЗПМ по позиции в текущих ценах&gt;
</t>
        </r>
      </text>
    </comment>
    <comment ref="A109" authorId="0">
      <text>
        <r>
          <rPr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G109" authorId="0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базисных ценах (итоги)&gt;</t>
        </r>
      </text>
    </comment>
    <comment ref="H109" authorId="0">
      <text>
        <r>
          <rPr>
            <sz val="8"/>
            <color indexed="81"/>
            <rFont val="Tahoma"/>
            <family val="2"/>
            <charset val="204"/>
          </rPr>
          <t xml:space="preserve"> &lt;З/п основных рабочих (итоги)&gt;
_____
&lt;Материалы (итоги)&gt;</t>
        </r>
      </text>
    </comment>
    <comment ref="I109" authorId="0">
      <text>
        <r>
          <rPr>
            <sz val="8"/>
            <color indexed="81"/>
            <rFont val="Tahoma"/>
            <family val="2"/>
            <charset val="204"/>
          </rPr>
          <t xml:space="preserve"> &lt;Эксплуатация машин (итоги)&gt;
_____
&lt;З/п машинистов (итоги)&gt;</t>
        </r>
      </text>
    </comment>
    <comment ref="J109" authorId="0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тек.ценах (итоги)&gt;</t>
        </r>
      </text>
    </comment>
    <comment ref="K109" authorId="0">
      <text>
        <r>
          <rPr>
            <sz val="8"/>
            <color indexed="81"/>
            <rFont val="Tahoma"/>
            <family val="2"/>
            <charset val="204"/>
          </rPr>
          <t xml:space="preserve"> &lt;З/п основных рабочих в тек.ценах (итоги)&gt;
_____
&lt;Материалы в тек.ценах (итоги)&gt;</t>
        </r>
      </text>
    </comment>
    <comment ref="U109" authorId="0">
      <text>
        <r>
          <rPr>
            <sz val="8"/>
            <color indexed="81"/>
            <rFont val="Tahoma"/>
            <family val="2"/>
            <charset val="204"/>
          </rPr>
          <t xml:space="preserve"> &lt;Эксплуатация машин в тек.ценах (итоги)&gt;
_____
&lt;З/п машинистов в тек.ценах (итоги)&gt;</t>
        </r>
      </text>
    </comment>
    <comment ref="A145" authorId="0">
      <text>
        <r>
          <rPr>
            <sz val="8"/>
            <color indexed="81"/>
            <rFont val="Tahoma"/>
            <family val="2"/>
            <charset val="204"/>
          </rPr>
          <t xml:space="preserve"> &lt;Составил&gt;</t>
        </r>
      </text>
    </comment>
    <comment ref="A147" authorId="0">
      <text>
        <r>
          <rPr>
            <sz val="8"/>
            <color indexed="81"/>
            <rFont val="Tahoma"/>
            <family val="2"/>
            <charset val="204"/>
          </rPr>
          <t xml:space="preserve"> &lt;Проверил&gt;</t>
        </r>
      </text>
    </comment>
  </commentList>
</comments>
</file>

<file path=xl/comments2.xml><?xml version="1.0" encoding="utf-8"?>
<comments xmlns="http://schemas.openxmlformats.org/spreadsheetml/2006/main">
  <authors>
    <author>&lt;&gt;</author>
    <author>YuKazaeva</author>
    <author>Сергей</author>
    <author>Alex</author>
    <author>onikitina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</text>
    </comment>
    <comment ref="A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объекта&gt;</t>
        </r>
      </text>
    </comment>
    <comment ref="A6" authorId="2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</text>
    </comment>
    <comment ref="A8" authorId="2">
      <text>
        <r>
          <rPr>
            <sz val="8"/>
            <color indexed="81"/>
            <rFont val="Tahoma"/>
            <family val="2"/>
            <charset val="204"/>
          </rPr>
          <t xml:space="preserve"> на &lt;Наименование локальной сметы&gt;</t>
        </r>
      </text>
    </comment>
    <comment ref="A9" authorId="2">
      <text>
        <r>
          <rPr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G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J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G12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J12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G1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J1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L14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ОЗП&gt;</t>
        </r>
      </text>
    </comment>
    <comment ref="O1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P1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G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J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L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ОЗП&gt;</t>
        </r>
      </text>
    </comment>
    <comment ref="O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P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L16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ЗПМ&gt;</t>
        </r>
      </text>
    </comment>
    <comment ref="L17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ЗПМ&gt;</t>
        </r>
      </text>
    </comment>
    <comment ref="L18" authorId="2">
      <text>
        <r>
          <rPr>
            <sz val="8"/>
            <color indexed="81"/>
            <rFont val="Tahoma"/>
            <family val="2"/>
            <charset val="204"/>
          </rPr>
          <t xml:space="preserve"> &lt;Отчетный период (учет выполненных работ)&gt;</t>
        </r>
      </text>
    </comment>
    <comment ref="A22" authorId="2">
      <text>
        <r>
          <rPr>
            <sz val="8"/>
            <color indexed="81"/>
            <rFont val="Tahoma"/>
            <family val="2"/>
            <charset val="204"/>
          </rPr>
          <t xml:space="preserve"> &lt;Номер ресурса п.п.&gt;</t>
        </r>
      </text>
    </comment>
    <comment ref="B22" authorId="2">
      <text>
        <r>
          <rPr>
            <sz val="8"/>
            <color indexed="81"/>
            <rFont val="Tahoma"/>
            <family val="2"/>
            <charset val="204"/>
          </rPr>
          <t xml:space="preserve"> &lt;Код ресурса&gt;</t>
        </r>
      </text>
    </comment>
    <comment ref="C22" authorId="2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ресурса &gt;</t>
        </r>
      </text>
    </comment>
    <comment ref="D22" authorId="2">
      <text>
        <r>
          <rPr>
            <sz val="8"/>
            <color indexed="81"/>
            <rFont val="Tahoma"/>
            <family val="2"/>
            <charset val="204"/>
          </rPr>
          <t xml:space="preserve"> &lt;Единица измерения ресурса&gt;
&lt;Количество машиночасов на единицу по позиции&gt;</t>
        </r>
      </text>
    </comment>
    <comment ref="E22" authorId="2">
      <text>
        <r>
          <rPr>
            <sz val="8"/>
            <color indexed="81"/>
            <rFont val="Tahoma"/>
            <family val="2"/>
            <charset val="204"/>
          </rPr>
          <t xml:space="preserve"> &lt;Общее количество ресурса&gt;</t>
        </r>
      </text>
    </comment>
    <comment ref="F22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базисная цена ресурса (на ед. измерения)&gt;</t>
        </r>
      </text>
    </comment>
    <comment ref="G22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базисная цена ресурса (на физ. объем)&gt;</t>
        </r>
      </text>
    </comment>
    <comment ref="H22" authorId="2">
      <text>
        <r>
          <rPr>
            <sz val="8"/>
            <color indexed="81"/>
            <rFont val="Tahoma"/>
            <family val="2"/>
            <charset val="204"/>
          </rPr>
          <t xml:space="preserve"> &lt;Оптовая цена единицы&gt;</t>
        </r>
      </text>
    </comment>
    <comment ref="I22" authorId="2">
      <text>
        <r>
          <rPr>
            <sz val="8"/>
            <color indexed="81"/>
            <rFont val="Tahoma"/>
            <family val="2"/>
            <charset val="204"/>
          </rPr>
          <t xml:space="preserve"> &lt;Оптовая цена всего&gt;</t>
        </r>
      </text>
    </comment>
    <comment ref="J22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текущая цена ресурса (на ед. измерения)&gt;</t>
        </r>
      </text>
    </comment>
    <comment ref="K22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текущая цена ресурса (на физ. объем)&gt;</t>
        </r>
      </text>
    </comment>
    <comment ref="M2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=IF(ISNUMBER(R[0]C[-2]/R[0]C[-6]),IF(NOT(R[0]C[-2]/R[0]C[-6]=0),R[0]C[-2]/R[0]C[-6], " "), " ")&lt;Пустой идентификатор&gt;</t>
        </r>
      </text>
    </comment>
    <comment ref="N22" authorId="2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текущей цены ресурса&gt;</t>
        </r>
      </text>
    </comment>
    <comment ref="A94" authorId="2">
      <text>
        <r>
          <rPr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G94" authorId="2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базисных ценах (итоги)&gt;</t>
        </r>
      </text>
    </comment>
    <comment ref="K94" authorId="2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тек.ценах (итоги)&gt;</t>
        </r>
      </text>
    </comment>
    <comment ref="M94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=IF(ISNUMBER(INDIRECT("K" &amp; ROW())/INDIRECT("G" &amp; ROW())),INDIRECT("K" &amp; ROW())/INDIRECT("G" &amp; ROW()), " ")&lt;Пустой идентификатор&gt;</t>
        </r>
      </text>
    </comment>
    <comment ref="N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</text>
    </comment>
    <comment ref="A113" authorId="2">
      <text>
        <r>
          <rPr>
            <sz val="8"/>
            <color indexed="81"/>
            <rFont val="Tahoma"/>
            <family val="2"/>
            <charset val="204"/>
          </rPr>
          <t xml:space="preserve"> &lt;Проверил&gt;</t>
        </r>
      </text>
    </comment>
  </commentList>
</comments>
</file>

<file path=xl/sharedStrings.xml><?xml version="1.0" encoding="utf-8"?>
<sst xmlns="http://schemas.openxmlformats.org/spreadsheetml/2006/main" count="685" uniqueCount="440">
  <si>
    <t>Код ресурса</t>
  </si>
  <si>
    <t>Всего</t>
  </si>
  <si>
    <t xml:space="preserve">ЛОКАЛЬНАЯ СМЕТА </t>
  </si>
  <si>
    <t>Основание:</t>
  </si>
  <si>
    <t>Сметная стоимость:</t>
  </si>
  <si>
    <t>тыс. руб.</t>
  </si>
  <si>
    <t>Hормативная трудоемкость:</t>
  </si>
  <si>
    <t>тыс.чел.ч</t>
  </si>
  <si>
    <t>Сметная заработная плата:</t>
  </si>
  <si>
    <t>№ пп</t>
  </si>
  <si>
    <t>Код норматива,  
Наименование,  
Единица измерения</t>
  </si>
  <si>
    <t>Объем</t>
  </si>
  <si>
    <t>Базисная стоимость за единицу</t>
  </si>
  <si>
    <t>Базисная стоимость всего</t>
  </si>
  <si>
    <t>Текущая стоимость всего</t>
  </si>
  <si>
    <t>Осн. З/п</t>
  </si>
  <si>
    <t>Эксп.</t>
  </si>
  <si>
    <t>Материал</t>
  </si>
  <si>
    <t>В т.ч. з/п</t>
  </si>
  <si>
    <t>базисная цена</t>
  </si>
  <si>
    <t>текущая цена</t>
  </si>
  <si>
    <t>Наименование</t>
  </si>
  <si>
    <t>Единица измерения</t>
  </si>
  <si>
    <t>Количество единиц по проектным данным</t>
  </si>
  <si>
    <t>Сметная стоимость в базисных ценах (руб.)</t>
  </si>
  <si>
    <t>Стоимость в текущих ценах (руб.)</t>
  </si>
  <si>
    <t>Индекс для смт. цен</t>
  </si>
  <si>
    <t>Обоснование</t>
  </si>
  <si>
    <t>Отпускная</t>
  </si>
  <si>
    <t>Сметная</t>
  </si>
  <si>
    <t>на ед. изм.</t>
  </si>
  <si>
    <t>общая</t>
  </si>
  <si>
    <t>Кол-во механизаторов</t>
  </si>
  <si>
    <t>(локальная смета)</t>
  </si>
  <si>
    <t>(локальный сметный расчет)</t>
  </si>
  <si>
    <t>в т.ч. оборудование</t>
  </si>
  <si>
    <t>монтажных работ</t>
  </si>
  <si>
    <t xml:space="preserve">ЛОКАЛЬНЫЙ РЕСУРСНЫЙ СМЕТНЫЙ РАСЧЕТ </t>
  </si>
  <si>
    <t xml:space="preserve">                           Раздел 1. Капитальный  ремонт тепловых  сетей (ТС) в лотках  от ТК2 до №10 по ул.Новая с.Аргаяш  Аргаяшского  района</t>
  </si>
  <si>
    <t>ТЕР01-01-003-15
Разработка грунта в отвал экскаваторами «драглайн» или «обратная лопата» с ковшом вместимостью: 0,5 (0,5-0,63) м3, группа грунтов 3
1000 м3 грунта</t>
  </si>
  <si>
    <t>4605,55
_____
610,91</t>
  </si>
  <si>
    <t>807
125
48</t>
  </si>
  <si>
    <t>778
_____
103</t>
  </si>
  <si>
    <t>Р</t>
  </si>
  <si>
    <t>(0.85*0.8)</t>
  </si>
  <si>
    <t>4571
_____
1240</t>
  </si>
  <si>
    <t>ТЕР01-02-057-03
Разработка грунта вручную в траншеях глубиной до 2 м без креплений с откосами, группа грунтов: 3
100 м3 грунта</t>
  </si>
  <si>
    <t>124
99
40</t>
  </si>
  <si>
    <t>ТЕР01-01-033-02
Засыпка траншей и котлованов с перемещением грунта до 5 м бульдозерами мощностью: 59 кВт (80 л.с.), группа грунтов 2
1000 м3 грунта</t>
  </si>
  <si>
    <t>633,41
_____
124,36</t>
  </si>
  <si>
    <t>108
20
8</t>
  </si>
  <si>
    <t>108
_____
21</t>
  </si>
  <si>
    <t>928
_____
254</t>
  </si>
  <si>
    <t>ТЕР24-01-001-04
Прокладка трубопроводов в каналах и надземная при условном давлении 0,6 МПа, температуре 115°С, диаметр труб: 100 мм
1 км трубопровода</t>
  </si>
  <si>
    <t>6170
_____
5659,56</t>
  </si>
  <si>
    <t>13619,22
_____
1082,93</t>
  </si>
  <si>
    <t>3308
1226
606</t>
  </si>
  <si>
    <t>802
_____
736</t>
  </si>
  <si>
    <t>1770
_____
141</t>
  </si>
  <si>
    <t>9633
_____
4895</t>
  </si>
  <si>
    <t>8622
_____
1762</t>
  </si>
  <si>
    <t>ТСЦ-103-0161
Трубы стальные электросварные прямошовные со снятой фаской из стали марок БСт2кп-БСт4кп и БСт2пс-БСт4пс наружный диаметр: 108 мм, толщина стенки 4 мм
м</t>
  </si>
  <si>
    <t xml:space="preserve">
_____
67,3</t>
  </si>
  <si>
    <t xml:space="preserve">
_____
8836</t>
  </si>
  <si>
    <t xml:space="preserve">
_____
47209</t>
  </si>
  <si>
    <t>М</t>
  </si>
  <si>
    <t>ТЕР24-01-032-03
Установка задвижек или клапанов стальных для горячей воды и пара диаметром: 100 мм
1 компл. задвижек или клапана</t>
  </si>
  <si>
    <t>41,63
_____
7,45</t>
  </si>
  <si>
    <t>122,43
_____
12,28</t>
  </si>
  <si>
    <t>343
140
69</t>
  </si>
  <si>
    <t>83
_____
15</t>
  </si>
  <si>
    <t>245
_____
25</t>
  </si>
  <si>
    <t>1000
_____
95</t>
  </si>
  <si>
    <t>1235
_____
318</t>
  </si>
  <si>
    <t>ТСЦ-302-1177
Задвижки параллельные фланцевые с выдвижным шпинделем для воды и пара давлением 1 МПа (10 кгс/см2) 30ч6бр диаметром: 100 мм
шт.</t>
  </si>
  <si>
    <t xml:space="preserve">
_____
437</t>
  </si>
  <si>
    <t xml:space="preserve">
_____
874</t>
  </si>
  <si>
    <t xml:space="preserve">
_____
5055</t>
  </si>
  <si>
    <t>ТЕР22-03-014-03
Приварка фланцев к стальным трубопроводам диаметром: 100 мм
1 фланец</t>
  </si>
  <si>
    <t>9,81
_____
86,54</t>
  </si>
  <si>
    <t>43,78
_____
6,37</t>
  </si>
  <si>
    <t>561
83
41</t>
  </si>
  <si>
    <t>39
_____
347</t>
  </si>
  <si>
    <t>175
_____
25</t>
  </si>
  <si>
    <t>471
_____
1585</t>
  </si>
  <si>
    <t>1065
_____
306</t>
  </si>
  <si>
    <t>ТСЦ-302-1829
Краны шаровые PN25 BALLOMAX под приварку диаметром: 100 мм
шт.</t>
  </si>
  <si>
    <t xml:space="preserve">
_____
1862,08</t>
  </si>
  <si>
    <t xml:space="preserve">
_____
3724</t>
  </si>
  <si>
    <t xml:space="preserve">
_____
14486</t>
  </si>
  <si>
    <t>ТЕР22-06-005-03
Врезка в существующие сети из стальных труб стальных штуцеров (патрубков) диаметром: 100 мм
1 врезка</t>
  </si>
  <si>
    <t>30,02
_____
31,44</t>
  </si>
  <si>
    <t>97
_____
10,61</t>
  </si>
  <si>
    <t>317
105
52</t>
  </si>
  <si>
    <t>60
_____
63</t>
  </si>
  <si>
    <t>194
_____
21</t>
  </si>
  <si>
    <t>721
_____
350</t>
  </si>
  <si>
    <t>1174
_____
255</t>
  </si>
  <si>
    <t>ТЕР13-03-002-04
Огрунтовка металлических поверхностей за один раз: грунтовкой ГФ-021
100 м2 окрашиваемой поверхности</t>
  </si>
  <si>
    <t>71,47
_____
250,36</t>
  </si>
  <si>
    <t>10,15
_____
0,12</t>
  </si>
  <si>
    <t>249
49
27</t>
  </si>
  <si>
    <t>54
_____
187</t>
  </si>
  <si>
    <t>644
_____
654</t>
  </si>
  <si>
    <t>31
_____
1</t>
  </si>
  <si>
    <t>ТЕР26-01-010-01
Изоляция трубопроводов: матами минераловатными прошивными безобкладочными и в обкладках марки 125, изделиями минераловатными с гофрированной структурой
1 м3 изоляции</t>
  </si>
  <si>
    <t>232,61
_____
439,6</t>
  </si>
  <si>
    <t>2373
756
382</t>
  </si>
  <si>
    <t>756
_____
1428</t>
  </si>
  <si>
    <t>9079
_____
5900</t>
  </si>
  <si>
    <t>ТСЦ-104-0111
Плиты или маты теплоизоляционные
м3</t>
  </si>
  <si>
    <t xml:space="preserve">
_____
538,46</t>
  </si>
  <si>
    <t xml:space="preserve">
_____
2170</t>
  </si>
  <si>
    <t xml:space="preserve">
_____
7475</t>
  </si>
  <si>
    <t>ТЕР26-01-054-01
Обертывание поверхности изоляции рулонными материалами насухо с проклейкой швов
100 м2 поверхности покрытия изоляции</t>
  </si>
  <si>
    <t>349,22
_____
630,91</t>
  </si>
  <si>
    <t>882
296
150</t>
  </si>
  <si>
    <t>296
_____
536</t>
  </si>
  <si>
    <t>3560
_____
2708</t>
  </si>
  <si>
    <t>ТСЦ-104-8104
Стеклопластик рулонный марки: РСТ 415 шириной 1м
м2</t>
  </si>
  <si>
    <t xml:space="preserve">
_____
19,8</t>
  </si>
  <si>
    <t xml:space="preserve">
_____
1933</t>
  </si>
  <si>
    <t xml:space="preserve">
_____
4096</t>
  </si>
  <si>
    <t>ТЕР07-06-002-07
Устройство плит перекрытий каналов площадью: до 5 м2
100 шт. сборных конструкций</t>
  </si>
  <si>
    <t>1424,9
_____
319,77</t>
  </si>
  <si>
    <t>6249,55
_____
951,39</t>
  </si>
  <si>
    <t>1759
679
321</t>
  </si>
  <si>
    <t>313
_____
71</t>
  </si>
  <si>
    <t>1375
_____
209</t>
  </si>
  <si>
    <t>3765
_____
309</t>
  </si>
  <si>
    <t>8100
_____
2514</t>
  </si>
  <si>
    <t>ТСЦ-403-8420
Плита перекрытия: П8-8 /бетон В15 (М200), объем 0,35 м3, расход ар-ры 16,6 кг/ (серия 3.006.1-2.87 вып.2)
шт.</t>
  </si>
  <si>
    <t xml:space="preserve">
_____
595</t>
  </si>
  <si>
    <t xml:space="preserve">
_____
3570</t>
  </si>
  <si>
    <t xml:space="preserve">
_____
20478</t>
  </si>
  <si>
    <t>ТСЦ-403-8412
Плита перекрытия: П5-8 /бетон В15 (М200), объем 0,16 м3, расход ар-ры 11 кг/ (серия 3.006.1-2.87 вып.2)
шт.</t>
  </si>
  <si>
    <t xml:space="preserve">
_____
324,86</t>
  </si>
  <si>
    <t xml:space="preserve">
_____
325</t>
  </si>
  <si>
    <t xml:space="preserve">
_____
2134</t>
  </si>
  <si>
    <t>ТЕРр66-16-3
Демонтаж трубопроводов в непроходных каналах краном диаметром труб: до 100 ммВозврат  труб  8,3 х130=1079кг=4942рубля
100 м трубопровода</t>
  </si>
  <si>
    <t>378,38
_____
14,25</t>
  </si>
  <si>
    <t>283,03
_____
31,68</t>
  </si>
  <si>
    <t>878
576
308</t>
  </si>
  <si>
    <t>492
_____
18</t>
  </si>
  <si>
    <t>368
_____
41</t>
  </si>
  <si>
    <t>5910
_____
110</t>
  </si>
  <si>
    <t>2192
_____
495</t>
  </si>
  <si>
    <t>Итого прямые затраты по разделу</t>
  </si>
  <si>
    <t>3048,00
_____
24833,00</t>
  </si>
  <si>
    <t>5260,00
_____
586,00</t>
  </si>
  <si>
    <t>36617,00
_____
117539,00</t>
  </si>
  <si>
    <t>29328,00
_____
7145,00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</si>
  <si>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</si>
  <si>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</si>
  <si>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</si>
  <si>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</si>
  <si>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</si>
  <si>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</si>
  <si>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Итого по разделу 1 Капитальный  ремонт тепловых  сетей (ТС) в лотках  от ТК2 до №10 по ул.Новая с.Аргаяш  Аргаяшского  района</t>
  </si>
  <si>
    <t xml:space="preserve">    Земляные работы, выполняемые механизированным способом</t>
  </si>
  <si>
    <t xml:space="preserve">    Земляные работы, выполняемые ручным способом</t>
  </si>
  <si>
    <t xml:space="preserve">    Наружные сети водопровода, канализации, теплоснабжения, газопровода</t>
  </si>
  <si>
    <t xml:space="preserve">    Защита строительных конструкций и оборудования от коррозии</t>
  </si>
  <si>
    <t xml:space="preserve">    Теплоизоляционные работы</t>
  </si>
  <si>
    <t xml:space="preserve">    Бетонные и железобетонные сборные конструкции в промышленном строительстве</t>
  </si>
  <si>
    <t xml:space="preserve">    Наружные инженерные сети: другие работы (ремонтно-строительные)</t>
  </si>
  <si>
    <t xml:space="preserve">    Итого</t>
  </si>
  <si>
    <t xml:space="preserve">    Итого по разделу 1 Капитальный  ремонт тепловых  сетей (ТС) в лотках  от ТК2 до №10 по ул.Новая с.Аргаяш  Аргаяшского  района</t>
  </si>
  <si>
    <t>Итого прямые затраты по смете</t>
  </si>
  <si>
    <t>Итоги по смете:</t>
  </si>
  <si>
    <t xml:space="preserve">    ВСЕГО по смете</t>
  </si>
  <si>
    <t>ПРОТОКОЛ РАСЧЕТА:</t>
  </si>
  <si>
    <t>Наименование вида работ</t>
  </si>
  <si>
    <t>Накл., %</t>
  </si>
  <si>
    <t>План., %</t>
  </si>
  <si>
    <t>Виды работ для расчета в текущем уровне цен, и в ценах 2001г.</t>
  </si>
  <si>
    <t xml:space="preserve">    Общестроительные работы</t>
  </si>
  <si>
    <t xml:space="preserve">        Земляные работы, выполняемые механизированным способом</t>
  </si>
  <si>
    <t xml:space="preserve">            п.1 - ТЕР01-01-003-15</t>
  </si>
  <si>
    <t xml:space="preserve">            п.3 - ТЕР01-01-033-02</t>
  </si>
  <si>
    <t xml:space="preserve">        Земляные работы, выполняемые ручным способом</t>
  </si>
  <si>
    <t xml:space="preserve">            п.2 - ТЕР01-02-057-03</t>
  </si>
  <si>
    <t xml:space="preserve">            п.6 - ТСЦ-103-0161</t>
  </si>
  <si>
    <t xml:space="preserve">            п.8 - ТСЦ-302-1177</t>
  </si>
  <si>
    <t xml:space="preserve">            п.10 - ТСЦ-302-1829</t>
  </si>
  <si>
    <t xml:space="preserve">        Наружные сети водопровода, канализации, теплоснабжения, газопровода</t>
  </si>
  <si>
    <t xml:space="preserve">            п.5 - ТЕР24-01-001-04</t>
  </si>
  <si>
    <t xml:space="preserve">            п.7 - ТЕР24-01-032-03</t>
  </si>
  <si>
    <t xml:space="preserve">            п.9 - ТЕР22-03-014-03</t>
  </si>
  <si>
    <t xml:space="preserve">            п.11 - ТЕР22-06-005-03</t>
  </si>
  <si>
    <t xml:space="preserve">        Защита строительных конструкций и оборудования от коррозии</t>
  </si>
  <si>
    <t xml:space="preserve">            п.12 - ТЕР13-03-002-04</t>
  </si>
  <si>
    <t xml:space="preserve">        Теплоизоляционные работы</t>
  </si>
  <si>
    <t xml:space="preserve">            п.13 - ТЕР26-01-010-01</t>
  </si>
  <si>
    <t xml:space="preserve">            п.14 - ТСЦ-104-0111</t>
  </si>
  <si>
    <t xml:space="preserve">            п.15 - ТЕР26-01-054-01</t>
  </si>
  <si>
    <t xml:space="preserve">            п.16 - ТСЦ-104-8104</t>
  </si>
  <si>
    <t xml:space="preserve">        Бетонные и железобетонные сборные конструкции в промышленном строительстве</t>
  </si>
  <si>
    <t xml:space="preserve">            п.18 - ТЕР07-06-002-07</t>
  </si>
  <si>
    <t xml:space="preserve">            п.19 - ТСЦ-403-8420</t>
  </si>
  <si>
    <t xml:space="preserve">            п.20 - ТСЦ-403-8412</t>
  </si>
  <si>
    <t xml:space="preserve">    Ремонтно-строительные работы</t>
  </si>
  <si>
    <t xml:space="preserve">        Наружные инженерные сети: разборка, очистка (ремонтно-строительные)</t>
  </si>
  <si>
    <t xml:space="preserve">        Наружные инженерные сети: другие работы (ремонтно-строительные)</t>
  </si>
  <si>
    <t xml:space="preserve">            п.21 - ТЕРр66-16-3</t>
  </si>
  <si>
    <t xml:space="preserve">          Ресурсы подрядчика</t>
  </si>
  <si>
    <t xml:space="preserve">                  Трудозатраты</t>
  </si>
  <si>
    <t>1-2-0</t>
  </si>
  <si>
    <t>Рабочий строитель (ср 2)</t>
  </si>
  <si>
    <t xml:space="preserve">чел.час
</t>
  </si>
  <si>
    <t>1-3-0</t>
  </si>
  <si>
    <t>Рабочий строитель (ср 3)</t>
  </si>
  <si>
    <t>1-3-1</t>
  </si>
  <si>
    <t>Рабочий строитель (ср 3,1)</t>
  </si>
  <si>
    <t>1-3-8</t>
  </si>
  <si>
    <t>Рабочий строитель (ср 3,8)</t>
  </si>
  <si>
    <t>1-4-1</t>
  </si>
  <si>
    <t>Рабочий строитель (ср 4,1)</t>
  </si>
  <si>
    <t>1-4-2</t>
  </si>
  <si>
    <t>Рабочий строитель (ср 4,2)</t>
  </si>
  <si>
    <t>1-4-7</t>
  </si>
  <si>
    <t>Рабочий строитель (ср 4,7)</t>
  </si>
  <si>
    <t>1-5-0</t>
  </si>
  <si>
    <t>Рабочий строитель (ср 5)</t>
  </si>
  <si>
    <t>Затраты труда машинистов</t>
  </si>
  <si>
    <t/>
  </si>
  <si>
    <t>Итого по трудовым ресурсам</t>
  </si>
  <si>
    <t xml:space="preserve">руб
</t>
  </si>
  <si>
    <t xml:space="preserve">                  Машины и механизмы</t>
  </si>
  <si>
    <t>Краны на автомобильном ходу при работе на других видах строительства: 10 т</t>
  </si>
  <si>
    <t xml:space="preserve">маш.-ч
</t>
  </si>
  <si>
    <t>МТРиЭ ЧО, Пост. № 3/1</t>
  </si>
  <si>
    <t>Краны на гусеничном ходу при работе на других видах строительства: до 16 т</t>
  </si>
  <si>
    <t>Автопогрузчики 5 т</t>
  </si>
  <si>
    <t>Лебедки электрические тяговым усилием: до 5,79 кН (0,59 т)</t>
  </si>
  <si>
    <t>Электростанции передвижные: 4 кВт</t>
  </si>
  <si>
    <t>Агрегаты сварочные передвижные с номинальным сварочным током 250-400 А: с дизельным двигателем</t>
  </si>
  <si>
    <t>Аппарат для газовой сварки и резки</t>
  </si>
  <si>
    <t>Компрессоры передвижные с двигателем внутреннего сгорания давлением: до 686 кПа (7 ат), производительность 5 м3/мин</t>
  </si>
  <si>
    <t>Экскаваторы одноковшовые дизельные на гусеничном ходу при работе на других видах строительства: 0,5 м3</t>
  </si>
  <si>
    <t>Бульдозеры при работе на других видах строительства: 59 кВт (80 л.с.)</t>
  </si>
  <si>
    <t>Котлы битумные: передвижные 400 л</t>
  </si>
  <si>
    <t>Агрегаты наполнительно-опрессовочные: до 70 м3/ч</t>
  </si>
  <si>
    <t>Агрегаты сварочные двухпостовые для ручной сварки: на тракторе 79 кВт (108 л.с.)</t>
  </si>
  <si>
    <t>Трубоукладчики для труб диаметром: до 400 мм грузоподъемностью 6,3 т</t>
  </si>
  <si>
    <t>Машины шлифовальные: электрические</t>
  </si>
  <si>
    <t>Установки: для изготовления бандажей, диафрагм, пряжек</t>
  </si>
  <si>
    <t>Агрегаты окрасочные высокого давления для окраски поверхностей конструкций мощностью: 1 кВт</t>
  </si>
  <si>
    <t>Автомобили бортовые, грузоподъемность: до 5 т</t>
  </si>
  <si>
    <t>Итого по строительным машинам</t>
  </si>
  <si>
    <t xml:space="preserve">                  Материалы</t>
  </si>
  <si>
    <t>101-0072</t>
  </si>
  <si>
    <t>Битумы нефтяные строительные изоляционные БНИ-IV-3, БНИ-IV, БНИ-V</t>
  </si>
  <si>
    <t xml:space="preserve">т
</t>
  </si>
  <si>
    <t>Среднее (13.02.030,13.02.032)</t>
  </si>
  <si>
    <t>101-0324</t>
  </si>
  <si>
    <t>Кислород технический: газообразный</t>
  </si>
  <si>
    <t xml:space="preserve">м3
</t>
  </si>
  <si>
    <t>26.03.080</t>
  </si>
  <si>
    <t>101-0540</t>
  </si>
  <si>
    <t>Лента стальная упаковочная, мягкая, нормальной точности 0,7х20-50 мм</t>
  </si>
  <si>
    <t>МТРиЭ ЧО, Пост.от 03.02.2017 г. №3/1, п.113</t>
  </si>
  <si>
    <t>101-0612</t>
  </si>
  <si>
    <t>Мастика клеящая морозостойкая битумно-масляная МБ-50</t>
  </si>
  <si>
    <t>Среднее (11.02.0645,11.02.079)</t>
  </si>
  <si>
    <t>101-0811</t>
  </si>
  <si>
    <t>Проволока стальная низкоуглеродистая разного назначения оцинкованная диаметром: 1,1 мм</t>
  </si>
  <si>
    <t>Среднее (08.05.018.5, 08.05.0192/15684.92*16822.17)</t>
  </si>
  <si>
    <t>101-0812</t>
  </si>
  <si>
    <t>Проволока стальная низкоуглеродистая разного назначения оцинкованная диаметром: 1,6 мм</t>
  </si>
  <si>
    <t>08.05.0192</t>
  </si>
  <si>
    <t>101-1513</t>
  </si>
  <si>
    <t>Электроды диаметром: 4 мм Э42</t>
  </si>
  <si>
    <t>К=1,1 МТРиЭ ЧО, Пост.от 03.02.2017 г. №3/1</t>
  </si>
  <si>
    <t>101-1602</t>
  </si>
  <si>
    <t>Ацетилен газообразный технический</t>
  </si>
  <si>
    <t>МТРиЭ ЧО, Пост.от 03.02.2017 г. №3/1, п.381</t>
  </si>
  <si>
    <t>101-1821</t>
  </si>
  <si>
    <t>Винты самонарезающие: оцинкованные, размером 4-12 мм ГОСТ 10621-80</t>
  </si>
  <si>
    <t>08.05.213+08.05.17</t>
  </si>
  <si>
    <t>101-1876</t>
  </si>
  <si>
    <t>Сталь листовая оцинкованная толщиной листа: 0,8 мм</t>
  </si>
  <si>
    <t>МТРиЭ ЧО, Пост.от 03.02.2017 г. №3/1, п.149</t>
  </si>
  <si>
    <t>101-2278</t>
  </si>
  <si>
    <t>Пропан-бутан, смесь техническая</t>
  </si>
  <si>
    <t xml:space="preserve">кг
</t>
  </si>
  <si>
    <t>103-0160</t>
  </si>
  <si>
    <t>Трубы стальные электросварные прямошовные со снятой фаской из стали марок БСт2кп-БСт4кп и БСт2пс-БСт4пс наружный диаметр: 108 мм, толщина стенки 3,5 мм</t>
  </si>
  <si>
    <t xml:space="preserve">м
</t>
  </si>
  <si>
    <t>МТРиЭ ЧО, Пост.от 03.02.2017 г. №3/1, п.188*9.02/1000</t>
  </si>
  <si>
    <t>113-0021</t>
  </si>
  <si>
    <t>Грунтовка: ГФ-021 красно-коричневая</t>
  </si>
  <si>
    <t>МТРиЭ ЧО, Пост.от 03.02.2017 г. №3/1, п.219</t>
  </si>
  <si>
    <t>113-0077</t>
  </si>
  <si>
    <t>Ксилол нефтяной марки А</t>
  </si>
  <si>
    <t>Среднее (14.01.435, 14.01.435.1/0.865*1000)</t>
  </si>
  <si>
    <t>113-0079</t>
  </si>
  <si>
    <t>Лак БТ-577</t>
  </si>
  <si>
    <t>14.01.256</t>
  </si>
  <si>
    <t>201-0888</t>
  </si>
  <si>
    <t>Опоры скользящие и катковые, крепежные детали, хомуты</t>
  </si>
  <si>
    <t>Среднее (08.01.420, 20.07.020)</t>
  </si>
  <si>
    <t>201-0889</t>
  </si>
  <si>
    <t>Опоры неподвижные из горячекатаных профилей для трубопроводов</t>
  </si>
  <si>
    <t>МТРиЭ ЧО, Пост.от 03.02.2017 г. №3/1, п.236</t>
  </si>
  <si>
    <t>402-0002</t>
  </si>
  <si>
    <t>Раствор готовый кладочный цементный марки: 50</t>
  </si>
  <si>
    <t>МТРиЭ ЧО, Пост.от 03.02.2017 г. №3/1, п.072</t>
  </si>
  <si>
    <t>405-0254</t>
  </si>
  <si>
    <t>Известь строительная: негашеная хлорная, марки А</t>
  </si>
  <si>
    <t>411-0001</t>
  </si>
  <si>
    <t>Вода</t>
  </si>
  <si>
    <t>Среднее (26.01.015, 26.01.017)</t>
  </si>
  <si>
    <t>506-0878</t>
  </si>
  <si>
    <t>Листы алюминиевые марки АД1Н, толщиной: 1 мм</t>
  </si>
  <si>
    <t>08.09.205.1</t>
  </si>
  <si>
    <t>507-0986</t>
  </si>
  <si>
    <t>Фланцы стальные плоские приварные из стали ВСт3сп2, ВСт3сп3, давлением: 1,0 МПа (10 кгс/см2), диаметром 100 мм</t>
  </si>
  <si>
    <t xml:space="preserve">шт.
</t>
  </si>
  <si>
    <t>20.06.348</t>
  </si>
  <si>
    <t xml:space="preserve">                  Материалы - позиции сметы</t>
  </si>
  <si>
    <t>ТСЦ-103-0161</t>
  </si>
  <si>
    <t>Трубы стальные электросварные прямошовные со снятой фаской из стали марок БСт2кп-БСт4кп и БСт2пс-БСт4пс наружный диаметр: 108 мм, толщина стенки 4 мм</t>
  </si>
  <si>
    <t>МТРиЭ ЧО, Пост.от 03.02.2017 г. №3/1, п.188*10.3/1000</t>
  </si>
  <si>
    <t>ТСЦ-104-0111</t>
  </si>
  <si>
    <t>Плиты или маты теплоизоляционные</t>
  </si>
  <si>
    <t>Среднее (10.01.053,10.01.0181)</t>
  </si>
  <si>
    <t>ТСЦ-104-8104</t>
  </si>
  <si>
    <t>Стеклопластик рулонный марки: РСТ 415 шириной 1м</t>
  </si>
  <si>
    <t xml:space="preserve">м2
</t>
  </si>
  <si>
    <t>МТРиЭ ЧО, Пост.от 03.02.2017 г. №3/1, п.211</t>
  </si>
  <si>
    <t>ТСЦ-302-1177</t>
  </si>
  <si>
    <t>Задвижки параллельные фланцевые с выдвижным шпинделем для воды и пара давлением 1 МПа (10 кгс/см2) 30ч6бр диаметром: 100 мм</t>
  </si>
  <si>
    <t>20.01.190</t>
  </si>
  <si>
    <t>ТСЦ-302-1829</t>
  </si>
  <si>
    <t>Краны шаровые PN25 BALLOMAX под приварку диаметром: 100 мм</t>
  </si>
  <si>
    <t>20.03.860.10</t>
  </si>
  <si>
    <t>ТСЦ-403-8412</t>
  </si>
  <si>
    <t>Плита перекрытия: П5-8 /бетон В15 (М200), объем 0,16 м3, расход ар-ры 11 кг/ (серия 3.006.1-2.87 вып.2)</t>
  </si>
  <si>
    <t>403-8412</t>
  </si>
  <si>
    <t>ТСЦ-403-8420</t>
  </si>
  <si>
    <t>Плита перекрытия: П8-8 /бетон В15 (М200), объем 0,35 м3, расход ар-ры 16,6 кг/ (серия 3.006.1-2.87 вып.2)</t>
  </si>
  <si>
    <t>403-8420</t>
  </si>
  <si>
    <t xml:space="preserve">          Неучтенные ресурсы</t>
  </si>
  <si>
    <t>101-9120</t>
  </si>
  <si>
    <t>Материал рулонный</t>
  </si>
  <si>
    <t>103-9011</t>
  </si>
  <si>
    <t>Трубы стальные</t>
  </si>
  <si>
    <t>104-9220</t>
  </si>
  <si>
    <t>Материалы теплоизоляционные</t>
  </si>
  <si>
    <t>302-9121</t>
  </si>
  <si>
    <t>Задвижки стальные для горячей воды и пара (или клапаны)</t>
  </si>
  <si>
    <t xml:space="preserve">компл.
</t>
  </si>
  <si>
    <t>403-9020</t>
  </si>
  <si>
    <t>Конструкции сборные железобетонные</t>
  </si>
  <si>
    <t>Итого по строительным материалам</t>
  </si>
  <si>
    <t xml:space="preserve"> </t>
  </si>
  <si>
    <t>Утверждаю:____________А.З.Ишкильдин</t>
  </si>
  <si>
    <t>Всего с НДС в т.ч.</t>
  </si>
  <si>
    <t>1кв.2017г</t>
  </si>
  <si>
    <t>Объект:Теплоснабжение от ТК 2 до дома №10 по ул Новая с.Аргаяш</t>
  </si>
  <si>
    <t>Капитальный ремонт тепловых сетей (в лотках) от ТК 2 до дома №10 ул.Новая в с.Аргаяш Аргаяшского района Челябинской области</t>
  </si>
  <si>
    <t>Основание:Дефектная ведомость</t>
  </si>
  <si>
    <t>НДС 18%</t>
  </si>
  <si>
    <t>ВСЕГО с НДС 18%</t>
  </si>
  <si>
    <t>В.т.ч Возвратных сумм:Демонт.труб</t>
  </si>
  <si>
    <t>8,3*130=1079</t>
  </si>
  <si>
    <t>кг=1,079т*</t>
  </si>
  <si>
    <t>4580рублей</t>
  </si>
  <si>
    <t>Накладные расходы от ФОТ</t>
  </si>
  <si>
    <t>125,00</t>
  </si>
  <si>
    <t>1280,00</t>
  </si>
  <si>
    <t>Сметная прибыль от ФОТ</t>
  </si>
  <si>
    <t>48,00</t>
  </si>
  <si>
    <t>539,00</t>
  </si>
  <si>
    <t>99,00</t>
  </si>
  <si>
    <t>1013,00</t>
  </si>
  <si>
    <t>40,00</t>
  </si>
  <si>
    <t>456,00</t>
  </si>
  <si>
    <t>20,00</t>
  </si>
  <si>
    <t>205,00</t>
  </si>
  <si>
    <t>8,00</t>
  </si>
  <si>
    <t>86,00</t>
  </si>
  <si>
    <t>1226,00</t>
  </si>
  <si>
    <t>12591,00</t>
  </si>
  <si>
    <t>606,00</t>
  </si>
  <si>
    <t>6896,00</t>
  </si>
  <si>
    <t>140,00</t>
  </si>
  <si>
    <t>1456,00</t>
  </si>
  <si>
    <t>69,00</t>
  </si>
  <si>
    <t>798,00</t>
  </si>
  <si>
    <t>83,00</t>
  </si>
  <si>
    <t>859,00</t>
  </si>
  <si>
    <t>41,00</t>
  </si>
  <si>
    <t>470,00</t>
  </si>
  <si>
    <t>105,00</t>
  </si>
  <si>
    <t>1078,00</t>
  </si>
  <si>
    <t>52,00</t>
  </si>
  <si>
    <t>591,00</t>
  </si>
  <si>
    <t>49,00</t>
  </si>
  <si>
    <t>493,00</t>
  </si>
  <si>
    <t>27,00</t>
  </si>
  <si>
    <t>307,00</t>
  </si>
  <si>
    <t>756,00</t>
  </si>
  <si>
    <t>7717,00</t>
  </si>
  <si>
    <t>382,00</t>
  </si>
  <si>
    <t>4322,00</t>
  </si>
  <si>
    <t>296,00</t>
  </si>
  <si>
    <t>3026,00</t>
  </si>
  <si>
    <t>150,00</t>
  </si>
  <si>
    <t>1695,00</t>
  </si>
  <si>
    <t>679,00</t>
  </si>
  <si>
    <t>6938,00</t>
  </si>
  <si>
    <t>321,00</t>
  </si>
  <si>
    <t>3629,00</t>
  </si>
  <si>
    <t>576,00</t>
  </si>
  <si>
    <t>5880,00</t>
  </si>
  <si>
    <t>308,00</t>
  </si>
  <si>
    <t>3484,00</t>
  </si>
  <si>
    <t xml:space="preserve">      % НР</t>
  </si>
  <si>
    <t xml:space="preserve">      % СП</t>
  </si>
  <si>
    <t>81%=95% *0,85</t>
  </si>
  <si>
    <t>34%=50% *(0.85*0.8)</t>
  </si>
  <si>
    <t>68%=80% *0,85</t>
  </si>
  <si>
    <t>31%=45% *(0.85*0.8)</t>
  </si>
  <si>
    <t>111%=130% *0,85</t>
  </si>
  <si>
    <t>61%=89% *(0.85*0.8)</t>
  </si>
  <si>
    <t>77%=90% *0,85</t>
  </si>
  <si>
    <t>48%=70% *(0.85*0.8)</t>
  </si>
  <si>
    <t>85%=100% *0,85</t>
  </si>
  <si>
    <t>58%=85% *(0.85*0.8)</t>
  </si>
  <si>
    <t>92%=108% *0,85</t>
  </si>
  <si>
    <t>54%=68% *0,8</t>
  </si>
  <si>
    <t xml:space="preserve">Глава Аргаяшского сельского поселения </t>
  </si>
  <si>
    <t>Стройка:с.Аргаяш Челябинской области</t>
  </si>
  <si>
    <t>Составил Гатауллина СХ</t>
  </si>
  <si>
    <t>Проверил Чуличков В.М.</t>
  </si>
  <si>
    <t>Стройка:ТС  от ТК2  до дома № 10 ул. Новая</t>
  </si>
  <si>
    <t>Объект:ТС  от ТК2  до дома № 10 ул. Новая</t>
  </si>
  <si>
    <t>294 166 рублей, с НДС в т.ч.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</si>
</sst>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\ ##0"/>
  </numFmts>
  <fonts count="2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9"/>
      <name val="Verdana"/>
      <family val="2"/>
      <charset val="204"/>
    </font>
    <font>
      <b/>
      <sz val="11"/>
      <name val="Verdana"/>
      <family val="2"/>
      <charset val="204"/>
    </font>
    <font>
      <b/>
      <sz val="9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10"/>
      <name val="Arial Cyr"/>
      <charset val="204"/>
    </font>
    <font>
      <b/>
      <i/>
      <sz val="10"/>
      <name val="Verdana"/>
      <family val="2"/>
      <charset val="204"/>
    </font>
    <font>
      <sz val="8"/>
      <name val="Arial"/>
      <family val="2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6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6" fillId="0" borderId="0"/>
    <xf numFmtId="0" fontId="3" fillId="0" borderId="0"/>
  </cellStyleXfs>
  <cellXfs count="207">
    <xf numFmtId="0" fontId="0" fillId="0" borderId="0" xfId="0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0" borderId="0" xfId="23" applyFont="1" applyAlignment="1">
      <alignment horizontal="left"/>
    </xf>
    <xf numFmtId="0" fontId="8" fillId="0" borderId="0" xfId="23" applyFont="1">
      <alignment horizontal="center"/>
    </xf>
    <xf numFmtId="0" fontId="7" fillId="0" borderId="0" xfId="23" applyFont="1">
      <alignment horizontal="center"/>
    </xf>
    <xf numFmtId="0" fontId="7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11" fillId="0" borderId="0" xfId="0" applyFont="1"/>
    <xf numFmtId="0" fontId="7" fillId="0" borderId="0" xfId="24" applyFont="1" applyAlignment="1">
      <alignment horizontal="left" vertical="top"/>
    </xf>
    <xf numFmtId="2" fontId="9" fillId="0" borderId="0" xfId="0" applyNumberFormat="1" applyFont="1" applyAlignment="1">
      <alignment horizontal="right" vertical="top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7" fillId="0" borderId="4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right" vertical="top"/>
    </xf>
    <xf numFmtId="0" fontId="9" fillId="0" borderId="5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/>
    </xf>
    <xf numFmtId="164" fontId="9" fillId="0" borderId="0" xfId="12" applyNumberFormat="1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Alignment="1">
      <alignment horizontal="left" indent="1"/>
    </xf>
    <xf numFmtId="0" fontId="11" fillId="0" borderId="0" xfId="0" applyFont="1" applyAlignment="1"/>
    <xf numFmtId="164" fontId="10" fillId="0" borderId="3" xfId="12" applyNumberFormat="1" applyFont="1" applyBorder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3" fillId="0" borderId="0" xfId="10"/>
    <xf numFmtId="0" fontId="6" fillId="0" borderId="0" xfId="12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0" borderId="0" xfId="23" applyFont="1" applyBorder="1" applyAlignment="1">
      <alignment horizontal="center"/>
    </xf>
    <xf numFmtId="0" fontId="12" fillId="0" borderId="0" xfId="0" applyFont="1" applyBorder="1"/>
    <xf numFmtId="0" fontId="12" fillId="0" borderId="0" xfId="23" applyFont="1" applyBorder="1" applyAlignment="1">
      <alignment horizontal="left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0" xfId="0" applyFont="1" applyAlignment="1"/>
    <xf numFmtId="0" fontId="14" fillId="0" borderId="0" xfId="23" applyFont="1" applyAlignment="1">
      <alignment horizontal="left"/>
    </xf>
    <xf numFmtId="0" fontId="17" fillId="0" borderId="2" xfId="0" applyFont="1" applyBorder="1" applyAlignment="1">
      <alignment vertical="top"/>
    </xf>
    <xf numFmtId="164" fontId="17" fillId="0" borderId="3" xfId="12" applyNumberFormat="1" applyFont="1" applyBorder="1" applyAlignment="1">
      <alignment horizontal="right"/>
    </xf>
    <xf numFmtId="0" fontId="14" fillId="0" borderId="0" xfId="0" applyFont="1" applyAlignment="1">
      <alignment horizontal="left" indent="1"/>
    </xf>
    <xf numFmtId="0" fontId="14" fillId="0" borderId="0" xfId="0" applyFont="1" applyAlignment="1">
      <alignment horizontal="right" vertical="top"/>
    </xf>
    <xf numFmtId="0" fontId="12" fillId="0" borderId="0" xfId="10" applyFont="1"/>
    <xf numFmtId="0" fontId="12" fillId="0" borderId="0" xfId="12" applyFont="1"/>
    <xf numFmtId="2" fontId="17" fillId="0" borderId="5" xfId="0" applyNumberFormat="1" applyFont="1" applyBorder="1" applyAlignment="1">
      <alignment horizontal="right" vertical="top"/>
    </xf>
    <xf numFmtId="0" fontId="14" fillId="0" borderId="5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2" fontId="17" fillId="0" borderId="0" xfId="0" applyNumberFormat="1" applyFont="1" applyAlignment="1">
      <alignment horizontal="right"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right" vertical="top" wrapText="1"/>
    </xf>
    <xf numFmtId="2" fontId="14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4" fillId="0" borderId="0" xfId="0" applyFont="1" applyAlignment="1">
      <alignment vertical="top" wrapText="1"/>
    </xf>
    <xf numFmtId="0" fontId="14" fillId="0" borderId="0" xfId="6" applyFont="1" applyAlignment="1">
      <alignment horizontal="right" vertical="top" wrapText="1"/>
    </xf>
    <xf numFmtId="0" fontId="14" fillId="0" borderId="0" xfId="24" applyFont="1" applyAlignment="1">
      <alignment horizontal="left" vertical="top"/>
    </xf>
    <xf numFmtId="0" fontId="14" fillId="0" borderId="0" xfId="0" applyFont="1"/>
    <xf numFmtId="0" fontId="12" fillId="0" borderId="9" xfId="13" applyFont="1" applyBorder="1">
      <alignment horizontal="center" wrapText="1"/>
    </xf>
    <xf numFmtId="0" fontId="12" fillId="0" borderId="9" xfId="13" applyFont="1" applyFill="1" applyBorder="1">
      <alignment horizontal="center" wrapText="1"/>
    </xf>
    <xf numFmtId="0" fontId="14" fillId="0" borderId="1" xfId="0" applyFont="1" applyBorder="1" applyAlignment="1">
      <alignment horizontal="left" vertical="top" wrapText="1"/>
    </xf>
    <xf numFmtId="2" fontId="14" fillId="0" borderId="1" xfId="0" applyNumberFormat="1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right" vertical="top" wrapText="1"/>
    </xf>
    <xf numFmtId="2" fontId="14" fillId="0" borderId="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horizontal="right" vertical="top" wrapText="1"/>
    </xf>
    <xf numFmtId="0" fontId="14" fillId="0" borderId="9" xfId="0" applyFont="1" applyBorder="1" applyAlignment="1">
      <alignment horizontal="left" vertical="top" wrapText="1"/>
    </xf>
    <xf numFmtId="2" fontId="14" fillId="0" borderId="9" xfId="0" applyNumberFormat="1" applyFont="1" applyBorder="1" applyAlignment="1">
      <alignment horizontal="left" vertical="top" wrapText="1"/>
    </xf>
    <xf numFmtId="49" fontId="14" fillId="0" borderId="9" xfId="0" applyNumberFormat="1" applyFont="1" applyBorder="1" applyAlignment="1">
      <alignment horizontal="right" vertical="top" wrapText="1"/>
    </xf>
    <xf numFmtId="2" fontId="14" fillId="0" borderId="9" xfId="0" applyNumberFormat="1" applyFont="1" applyBorder="1" applyAlignment="1">
      <alignment horizontal="right" vertical="top" wrapText="1"/>
    </xf>
    <xf numFmtId="0" fontId="14" fillId="0" borderId="9" xfId="0" applyFont="1" applyBorder="1" applyAlignment="1">
      <alignment horizontal="right" vertical="top" wrapText="1"/>
    </xf>
    <xf numFmtId="0" fontId="17" fillId="0" borderId="1" xfId="6" applyFont="1" applyBorder="1" applyAlignment="1">
      <alignment horizontal="center" vertical="center" wrapText="1"/>
    </xf>
    <xf numFmtId="0" fontId="17" fillId="0" borderId="0" xfId="6" applyFont="1" applyBorder="1" applyAlignment="1">
      <alignment horizontal="center" vertical="center" wrapText="1"/>
    </xf>
    <xf numFmtId="0" fontId="14" fillId="0" borderId="0" xfId="6" applyFont="1" applyBorder="1" applyAlignment="1">
      <alignment horizontal="center" vertical="top" wrapText="1"/>
    </xf>
    <xf numFmtId="0" fontId="14" fillId="0" borderId="10" xfId="6" applyFont="1" applyBorder="1" applyAlignment="1">
      <alignment horizontal="center" vertical="top" wrapText="1"/>
    </xf>
    <xf numFmtId="0" fontId="17" fillId="0" borderId="11" xfId="6" applyFont="1" applyBorder="1" applyAlignment="1">
      <alignment horizontal="center" vertical="center" wrapText="1"/>
    </xf>
    <xf numFmtId="0" fontId="14" fillId="0" borderId="11" xfId="6" applyFont="1" applyBorder="1" applyAlignment="1">
      <alignment horizontal="center" vertical="top" wrapText="1"/>
    </xf>
    <xf numFmtId="0" fontId="14" fillId="0" borderId="12" xfId="6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3" applyFont="1" applyBorder="1">
      <alignment horizontal="center"/>
    </xf>
    <xf numFmtId="0" fontId="11" fillId="0" borderId="1" xfId="3" applyFont="1" applyBorder="1">
      <alignment horizontal="center"/>
    </xf>
    <xf numFmtId="0" fontId="7" fillId="0" borderId="1" xfId="0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 wrapText="1"/>
    </xf>
    <xf numFmtId="1" fontId="11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/>
    </xf>
    <xf numFmtId="49" fontId="9" fillId="0" borderId="1" xfId="0" applyNumberFormat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right" vertical="top"/>
    </xf>
    <xf numFmtId="2" fontId="9" fillId="0" borderId="1" xfId="0" applyNumberFormat="1" applyFont="1" applyBorder="1" applyAlignment="1">
      <alignment horizontal="right" vertical="top" wrapText="1"/>
    </xf>
    <xf numFmtId="1" fontId="10" fillId="0" borderId="1" xfId="0" applyNumberFormat="1" applyFont="1" applyBorder="1" applyAlignment="1">
      <alignment horizontal="right" vertical="top" wrapText="1"/>
    </xf>
    <xf numFmtId="0" fontId="9" fillId="0" borderId="9" xfId="0" applyFont="1" applyBorder="1" applyAlignment="1">
      <alignment horizontal="right" vertical="top"/>
    </xf>
    <xf numFmtId="49" fontId="9" fillId="0" borderId="9" xfId="0" applyNumberFormat="1" applyFont="1" applyBorder="1" applyAlignment="1">
      <alignment horizontal="left" vertical="top" wrapText="1"/>
    </xf>
    <xf numFmtId="2" fontId="9" fillId="0" borderId="9" xfId="0" applyNumberFormat="1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/>
    </xf>
    <xf numFmtId="2" fontId="9" fillId="0" borderId="9" xfId="0" applyNumberFormat="1" applyFont="1" applyBorder="1" applyAlignment="1">
      <alignment horizontal="right" vertical="top"/>
    </xf>
    <xf numFmtId="2" fontId="9" fillId="0" borderId="9" xfId="0" applyNumberFormat="1" applyFont="1" applyBorder="1" applyAlignment="1">
      <alignment horizontal="right" vertical="top" wrapText="1"/>
    </xf>
    <xf numFmtId="1" fontId="10" fillId="0" borderId="9" xfId="0" applyNumberFormat="1" applyFont="1" applyBorder="1" applyAlignment="1">
      <alignment horizontal="right" vertical="top" wrapText="1"/>
    </xf>
    <xf numFmtId="2" fontId="7" fillId="0" borderId="1" xfId="6" applyNumberFormat="1" applyFont="1" applyBorder="1" applyAlignment="1">
      <alignment horizontal="right" vertical="top" wrapText="1"/>
    </xf>
    <xf numFmtId="2" fontId="11" fillId="0" borderId="1" xfId="0" applyNumberFormat="1" applyFont="1" applyBorder="1"/>
    <xf numFmtId="2" fontId="11" fillId="0" borderId="1" xfId="6" applyNumberFormat="1" applyFont="1" applyBorder="1" applyAlignment="1">
      <alignment horizontal="right" vertical="top" wrapText="1"/>
    </xf>
    <xf numFmtId="0" fontId="7" fillId="0" borderId="1" xfId="6" applyFont="1" applyBorder="1" applyAlignment="1">
      <alignment horizontal="right" vertical="top" wrapText="1"/>
    </xf>
    <xf numFmtId="0" fontId="17" fillId="0" borderId="0" xfId="0" applyFont="1" applyAlignment="1">
      <alignment horizontal="left" vertical="top" wrapText="1"/>
    </xf>
    <xf numFmtId="2" fontId="17" fillId="0" borderId="0" xfId="0" applyNumberFormat="1" applyFont="1" applyAlignment="1">
      <alignment horizontal="left" vertical="top" wrapText="1"/>
    </xf>
    <xf numFmtId="0" fontId="17" fillId="0" borderId="0" xfId="6" applyFont="1" applyAlignment="1">
      <alignment horizontal="right" vertical="top" wrapText="1"/>
    </xf>
    <xf numFmtId="2" fontId="17" fillId="0" borderId="0" xfId="0" applyNumberFormat="1" applyFont="1" applyAlignment="1">
      <alignment horizontal="right" vertical="top" wrapText="1"/>
    </xf>
    <xf numFmtId="0" fontId="24" fillId="0" borderId="0" xfId="0" applyFont="1" applyAlignment="1">
      <alignment vertical="top"/>
    </xf>
    <xf numFmtId="0" fontId="14" fillId="0" borderId="13" xfId="0" applyFont="1" applyBorder="1" applyAlignment="1">
      <alignment horizontal="left" vertical="top" wrapText="1"/>
    </xf>
    <xf numFmtId="49" fontId="14" fillId="0" borderId="13" xfId="0" applyNumberFormat="1" applyFont="1" applyBorder="1" applyAlignment="1">
      <alignment horizontal="right" vertical="top" wrapText="1"/>
    </xf>
    <xf numFmtId="2" fontId="14" fillId="0" borderId="13" xfId="0" applyNumberFormat="1" applyFont="1" applyBorder="1" applyAlignment="1">
      <alignment horizontal="right" vertical="top" wrapText="1"/>
    </xf>
    <xf numFmtId="0" fontId="14" fillId="0" borderId="13" xfId="0" applyFont="1" applyBorder="1" applyAlignment="1">
      <alignment horizontal="right" vertical="top" wrapText="1"/>
    </xf>
    <xf numFmtId="0" fontId="14" fillId="0" borderId="0" xfId="0" applyFont="1" applyBorder="1" applyAlignment="1">
      <alignment vertical="top" wrapText="1"/>
    </xf>
    <xf numFmtId="2" fontId="21" fillId="0" borderId="13" xfId="0" applyNumberFormat="1" applyFont="1" applyBorder="1" applyAlignment="1">
      <alignment horizontal="left" vertical="top" wrapText="1"/>
    </xf>
    <xf numFmtId="0" fontId="14" fillId="0" borderId="0" xfId="0" applyFont="1" applyBorder="1" applyAlignment="1">
      <alignment vertical="top"/>
    </xf>
    <xf numFmtId="0" fontId="14" fillId="0" borderId="0" xfId="0" applyFont="1" applyBorder="1"/>
    <xf numFmtId="0" fontId="14" fillId="0" borderId="14" xfId="0" applyFont="1" applyBorder="1" applyAlignment="1">
      <alignment horizontal="left" vertical="top" wrapText="1"/>
    </xf>
    <xf numFmtId="49" fontId="14" fillId="0" borderId="14" xfId="0" applyNumberFormat="1" applyFont="1" applyBorder="1" applyAlignment="1">
      <alignment horizontal="right" vertical="top" wrapText="1"/>
    </xf>
    <xf numFmtId="2" fontId="14" fillId="0" borderId="14" xfId="0" applyNumberFormat="1" applyFont="1" applyBorder="1" applyAlignment="1">
      <alignment horizontal="right" vertical="top" wrapText="1"/>
    </xf>
    <xf numFmtId="0" fontId="14" fillId="0" borderId="14" xfId="0" applyFont="1" applyBorder="1" applyAlignment="1">
      <alignment horizontal="right" vertical="top" wrapText="1"/>
    </xf>
    <xf numFmtId="2" fontId="21" fillId="0" borderId="14" xfId="0" applyNumberFormat="1" applyFont="1" applyBorder="1" applyAlignment="1">
      <alignment horizontal="left" vertical="top" wrapText="1"/>
    </xf>
    <xf numFmtId="2" fontId="17" fillId="0" borderId="1" xfId="0" applyNumberFormat="1" applyFont="1" applyBorder="1" applyAlignment="1">
      <alignment horizontal="right" vertical="top"/>
    </xf>
    <xf numFmtId="0" fontId="17" fillId="0" borderId="1" xfId="0" applyFont="1" applyBorder="1" applyAlignment="1">
      <alignment horizontal="right" vertical="top"/>
    </xf>
    <xf numFmtId="0" fontId="16" fillId="0" borderId="0" xfId="0" applyFont="1" applyAlignment="1"/>
    <xf numFmtId="2" fontId="17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0" xfId="0" applyFont="1" applyAlignment="1">
      <alignment vertical="top" wrapText="1"/>
    </xf>
    <xf numFmtId="0" fontId="16" fillId="0" borderId="0" xfId="0" applyFont="1"/>
    <xf numFmtId="165" fontId="17" fillId="0" borderId="1" xfId="0" applyNumberFormat="1" applyFont="1" applyBorder="1" applyAlignment="1">
      <alignment horizontal="right" vertical="top" wrapText="1"/>
    </xf>
    <xf numFmtId="2" fontId="17" fillId="0" borderId="9" xfId="0" applyNumberFormat="1" applyFont="1" applyBorder="1" applyAlignment="1">
      <alignment horizontal="right" vertical="top"/>
    </xf>
    <xf numFmtId="0" fontId="17" fillId="0" borderId="9" xfId="0" applyFont="1" applyBorder="1" applyAlignment="1">
      <alignment horizontal="right" vertical="top"/>
    </xf>
    <xf numFmtId="2" fontId="17" fillId="0" borderId="9" xfId="0" applyNumberFormat="1" applyFont="1" applyBorder="1" applyAlignment="1">
      <alignment horizontal="right" vertical="top" wrapText="1"/>
    </xf>
    <xf numFmtId="0" fontId="17" fillId="0" borderId="9" xfId="0" applyFont="1" applyBorder="1" applyAlignment="1">
      <alignment horizontal="right" vertical="top" wrapText="1"/>
    </xf>
    <xf numFmtId="165" fontId="17" fillId="0" borderId="9" xfId="0" applyNumberFormat="1" applyFont="1" applyBorder="1" applyAlignment="1">
      <alignment horizontal="right" vertical="top" wrapText="1"/>
    </xf>
    <xf numFmtId="0" fontId="17" fillId="0" borderId="0" xfId="0" applyFont="1" applyAlignment="1"/>
    <xf numFmtId="0" fontId="14" fillId="0" borderId="22" xfId="6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4" fillId="0" borderId="20" xfId="6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0" fillId="0" borderId="20" xfId="6" applyFont="1" applyBorder="1" applyAlignment="1">
      <alignment horizontal="left" vertical="top" wrapText="1"/>
    </xf>
    <xf numFmtId="0" fontId="17" fillId="0" borderId="1" xfId="6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0" fontId="17" fillId="0" borderId="15" xfId="6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49" fontId="17" fillId="0" borderId="17" xfId="0" applyNumberFormat="1" applyFont="1" applyBorder="1" applyAlignment="1">
      <alignment horizontal="left" vertical="top" wrapText="1"/>
    </xf>
    <xf numFmtId="49" fontId="17" fillId="0" borderId="18" xfId="0" applyNumberFormat="1" applyFont="1" applyBorder="1" applyAlignment="1">
      <alignment horizontal="left" vertical="top" wrapText="1"/>
    </xf>
    <xf numFmtId="49" fontId="17" fillId="0" borderId="19" xfId="0" applyNumberFormat="1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/>
    </xf>
    <xf numFmtId="0" fontId="17" fillId="0" borderId="18" xfId="0" applyFont="1" applyBorder="1" applyAlignment="1">
      <alignment horizontal="left" vertical="top"/>
    </xf>
    <xf numFmtId="0" fontId="17" fillId="0" borderId="19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7" fillId="0" borderId="0" xfId="6" applyFont="1" applyAlignment="1">
      <alignment horizontal="left" vertical="center"/>
    </xf>
    <xf numFmtId="0" fontId="14" fillId="0" borderId="0" xfId="6" applyFont="1" applyAlignment="1">
      <alignment horizontal="left" vertical="center"/>
    </xf>
    <xf numFmtId="0" fontId="15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2" fontId="16" fillId="0" borderId="16" xfId="10" applyNumberFormat="1" applyFont="1" applyBorder="1" applyAlignment="1">
      <alignment horizontal="right"/>
    </xf>
    <xf numFmtId="2" fontId="16" fillId="0" borderId="3" xfId="10" applyNumberFormat="1" applyFont="1" applyBorder="1" applyAlignment="1">
      <alignment horizontal="right"/>
    </xf>
    <xf numFmtId="0" fontId="14" fillId="0" borderId="8" xfId="0" applyFont="1" applyFill="1" applyBorder="1" applyAlignment="1">
      <alignment horizontal="center" vertical="center" wrapText="1"/>
    </xf>
    <xf numFmtId="2" fontId="17" fillId="0" borderId="16" xfId="12" applyNumberFormat="1" applyFont="1" applyBorder="1" applyAlignment="1">
      <alignment horizontal="right"/>
    </xf>
    <xf numFmtId="2" fontId="17" fillId="0" borderId="3" xfId="12" applyNumberFormat="1" applyFont="1" applyBorder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0" xfId="23" applyFont="1">
      <alignment horizontal="center"/>
    </xf>
    <xf numFmtId="0" fontId="14" fillId="0" borderId="0" xfId="23" applyFont="1">
      <alignment horizontal="center"/>
    </xf>
    <xf numFmtId="0" fontId="14" fillId="0" borderId="0" xfId="23" applyFont="1" applyAlignment="1">
      <alignment horizontal="left"/>
    </xf>
    <xf numFmtId="0" fontId="7" fillId="0" borderId="1" xfId="6" applyFont="1" applyBorder="1" applyAlignment="1">
      <alignment horizontal="left" vertical="top" wrapText="1"/>
    </xf>
    <xf numFmtId="0" fontId="9" fillId="0" borderId="1" xfId="6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2" fontId="10" fillId="0" borderId="16" xfId="10" applyNumberFormat="1" applyFont="1" applyBorder="1" applyAlignment="1">
      <alignment horizontal="right"/>
    </xf>
    <xf numFmtId="2" fontId="10" fillId="0" borderId="3" xfId="10" applyNumberFormat="1" applyFont="1" applyBorder="1" applyAlignment="1">
      <alignment horizontal="right"/>
    </xf>
    <xf numFmtId="2" fontId="9" fillId="0" borderId="16" xfId="12" applyNumberFormat="1" applyFont="1" applyBorder="1" applyAlignment="1">
      <alignment horizontal="right"/>
    </xf>
    <xf numFmtId="2" fontId="9" fillId="0" borderId="3" xfId="12" applyNumberFormat="1" applyFont="1" applyBorder="1" applyAlignment="1">
      <alignment horizontal="right"/>
    </xf>
    <xf numFmtId="0" fontId="7" fillId="0" borderId="2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23" applyFont="1">
      <alignment horizontal="center"/>
    </xf>
    <xf numFmtId="0" fontId="7" fillId="0" borderId="0" xfId="23" applyFont="1">
      <alignment horizontal="center"/>
    </xf>
    <xf numFmtId="0" fontId="7" fillId="0" borderId="0" xfId="23" applyFont="1" applyAlignment="1">
      <alignment horizontal="left"/>
    </xf>
  </cellXfs>
  <cellStyles count="27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Параметр" xfId="17"/>
    <cellStyle name="ПеременныеСметы" xfId="18"/>
    <cellStyle name="РесСмета" xfId="19"/>
    <cellStyle name="СводВедРес" xfId="20"/>
    <cellStyle name="СводкаСтоимРаб" xfId="21"/>
    <cellStyle name="СводРасч" xfId="22"/>
    <cellStyle name="Титул" xfId="23"/>
    <cellStyle name="Хвост" xfId="24"/>
    <cellStyle name="Ценник" xfId="25"/>
    <cellStyle name="Экспертиза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AA149"/>
  <sheetViews>
    <sheetView showGridLines="0" zoomScaleNormal="100" workbookViewId="0">
      <selection activeCell="A9" sqref="A9:U9"/>
    </sheetView>
  </sheetViews>
  <sheetFormatPr defaultRowHeight="12.75"/>
  <cols>
    <col min="1" max="1" width="6" style="33" customWidth="1"/>
    <col min="2" max="2" width="35.7109375" style="33" customWidth="1"/>
    <col min="3" max="3" width="11.85546875" style="33" customWidth="1"/>
    <col min="4" max="6" width="11.5703125" style="33" customWidth="1"/>
    <col min="7" max="7" width="8.42578125" style="33" bestFit="1" customWidth="1"/>
    <col min="8" max="8" width="11.85546875" style="33" customWidth="1"/>
    <col min="9" max="9" width="11.5703125" style="33" customWidth="1"/>
    <col min="10" max="10" width="13.42578125" style="33" customWidth="1"/>
    <col min="11" max="11" width="11.5703125" style="33" customWidth="1"/>
    <col min="12" max="20" width="9.140625" style="33" hidden="1" customWidth="1"/>
    <col min="21" max="21" width="11.5703125" style="33" customWidth="1"/>
    <col min="22" max="23" width="0" style="33" hidden="1" customWidth="1"/>
    <col min="24" max="26" width="9.140625" style="33"/>
    <col min="27" max="27" width="0" style="33" hidden="1" customWidth="1"/>
    <col min="28" max="16384" width="9.140625" style="33"/>
  </cols>
  <sheetData>
    <row r="2" spans="1:23" ht="15.75">
      <c r="A2" s="34"/>
      <c r="B2" s="33" t="s">
        <v>356</v>
      </c>
      <c r="H2" s="35"/>
      <c r="I2" s="33" t="s">
        <v>357</v>
      </c>
    </row>
    <row r="3" spans="1:23">
      <c r="A3" s="36"/>
      <c r="B3" s="37" t="s">
        <v>356</v>
      </c>
      <c r="C3" s="37"/>
      <c r="D3" s="37"/>
      <c r="E3" s="37"/>
      <c r="F3" s="37"/>
      <c r="G3" s="37"/>
      <c r="H3" s="38"/>
      <c r="I3" s="37" t="s">
        <v>433</v>
      </c>
    </row>
    <row r="4" spans="1:23" s="41" customFormat="1" ht="12">
      <c r="A4" s="42" t="s">
        <v>434</v>
      </c>
      <c r="B4" s="40"/>
      <c r="C4" s="40"/>
      <c r="D4" s="40"/>
    </row>
    <row r="5" spans="1:23" s="41" customFormat="1" ht="12">
      <c r="A5" s="39"/>
      <c r="B5" s="40"/>
      <c r="C5" s="40"/>
      <c r="D5" s="40"/>
    </row>
    <row r="6" spans="1:23" s="41" customFormat="1" ht="12">
      <c r="A6" s="42" t="s">
        <v>360</v>
      </c>
      <c r="B6" s="40"/>
      <c r="C6" s="40"/>
      <c r="D6" s="40"/>
    </row>
    <row r="7" spans="1:23" s="41" customFormat="1" ht="15">
      <c r="A7" s="180" t="s">
        <v>2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</row>
    <row r="8" spans="1:23" s="41" customFormat="1" ht="12">
      <c r="A8" s="181" t="s">
        <v>34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</row>
    <row r="9" spans="1:23" s="41" customFormat="1" ht="12">
      <c r="A9" s="181" t="s">
        <v>361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</row>
    <row r="10" spans="1:23" s="41" customFormat="1" ht="12">
      <c r="A10" s="182" t="s">
        <v>362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</row>
    <row r="11" spans="1:23" s="41" customFormat="1" ht="12">
      <c r="D11" s="41" t="s">
        <v>358</v>
      </c>
      <c r="J11" s="146" t="s">
        <v>439</v>
      </c>
      <c r="K11" s="146"/>
    </row>
    <row r="12" spans="1:23" s="41" customFormat="1" ht="12">
      <c r="G12" s="170" t="s">
        <v>19</v>
      </c>
      <c r="H12" s="171"/>
      <c r="I12" s="172"/>
      <c r="J12" s="170" t="s">
        <v>20</v>
      </c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2"/>
    </row>
    <row r="13" spans="1:23" s="41" customFormat="1">
      <c r="D13" s="39" t="s">
        <v>4</v>
      </c>
      <c r="G13" s="173">
        <f>39348/1000</f>
        <v>39.347999999999999</v>
      </c>
      <c r="H13" s="174"/>
      <c r="I13" s="43" t="s">
        <v>5</v>
      </c>
      <c r="J13" s="176">
        <f>249293/1000</f>
        <v>249.29300000000001</v>
      </c>
      <c r="K13" s="177"/>
      <c r="L13" s="44"/>
      <c r="M13" s="44"/>
      <c r="N13" s="44"/>
      <c r="O13" s="44"/>
      <c r="P13" s="44"/>
      <c r="Q13" s="44"/>
      <c r="R13" s="44"/>
      <c r="S13" s="44"/>
      <c r="T13" s="44"/>
      <c r="U13" s="43" t="s">
        <v>5</v>
      </c>
    </row>
    <row r="14" spans="1:23" s="41" customFormat="1">
      <c r="D14" s="45" t="s">
        <v>35</v>
      </c>
      <c r="F14" s="46"/>
      <c r="G14" s="173">
        <f>0/1000</f>
        <v>0</v>
      </c>
      <c r="H14" s="174"/>
      <c r="I14" s="43" t="s">
        <v>5</v>
      </c>
      <c r="J14" s="176">
        <f>0/1000</f>
        <v>0</v>
      </c>
      <c r="K14" s="177"/>
      <c r="L14" s="44"/>
      <c r="M14" s="44"/>
      <c r="N14" s="44"/>
      <c r="O14" s="44"/>
      <c r="P14" s="44"/>
      <c r="Q14" s="44"/>
      <c r="R14" s="44"/>
      <c r="S14" s="44"/>
      <c r="T14" s="44"/>
      <c r="U14" s="43" t="s">
        <v>5</v>
      </c>
    </row>
    <row r="15" spans="1:23" s="41" customFormat="1">
      <c r="D15" s="45" t="s">
        <v>36</v>
      </c>
      <c r="F15" s="46"/>
      <c r="G15" s="173">
        <f>0/1000</f>
        <v>0</v>
      </c>
      <c r="H15" s="174"/>
      <c r="I15" s="43" t="s">
        <v>5</v>
      </c>
      <c r="J15" s="176">
        <f>0/1000</f>
        <v>0</v>
      </c>
      <c r="K15" s="177"/>
      <c r="L15" s="44"/>
      <c r="M15" s="44"/>
      <c r="N15" s="44"/>
      <c r="O15" s="44"/>
      <c r="P15" s="44"/>
      <c r="Q15" s="44"/>
      <c r="R15" s="44"/>
      <c r="S15" s="44"/>
      <c r="T15" s="44"/>
      <c r="U15" s="43" t="s">
        <v>5</v>
      </c>
    </row>
    <row r="16" spans="1:23" s="41" customFormat="1">
      <c r="D16" s="39" t="s">
        <v>6</v>
      </c>
      <c r="G16" s="173">
        <f>(V16+V17)/1000</f>
        <v>0.29671999999999998</v>
      </c>
      <c r="H16" s="174"/>
      <c r="I16" s="43" t="s">
        <v>7</v>
      </c>
      <c r="J16" s="176">
        <f>(W16+W17)/1000</f>
        <v>0.29671999999999998</v>
      </c>
      <c r="K16" s="177"/>
      <c r="L16" s="44"/>
      <c r="M16" s="44"/>
      <c r="N16" s="44"/>
      <c r="O16" s="44"/>
      <c r="P16" s="44"/>
      <c r="Q16" s="44"/>
      <c r="R16" s="44"/>
      <c r="S16" s="44"/>
      <c r="T16" s="44"/>
      <c r="U16" s="43" t="s">
        <v>7</v>
      </c>
      <c r="V16" s="47">
        <v>258.76</v>
      </c>
      <c r="W16" s="48">
        <v>258.76</v>
      </c>
    </row>
    <row r="17" spans="1:27" s="41" customFormat="1">
      <c r="D17" s="39" t="s">
        <v>8</v>
      </c>
      <c r="G17" s="173">
        <f>3634/1000</f>
        <v>3.6339999999999999</v>
      </c>
      <c r="H17" s="174"/>
      <c r="I17" s="43" t="s">
        <v>5</v>
      </c>
      <c r="J17" s="176">
        <f>43762/1000</f>
        <v>43.762</v>
      </c>
      <c r="K17" s="177"/>
      <c r="L17" s="44"/>
      <c r="M17" s="44"/>
      <c r="N17" s="44"/>
      <c r="O17" s="44"/>
      <c r="P17" s="44"/>
      <c r="Q17" s="44"/>
      <c r="R17" s="44"/>
      <c r="S17" s="44"/>
      <c r="T17" s="44"/>
      <c r="U17" s="43" t="s">
        <v>5</v>
      </c>
      <c r="V17" s="47">
        <v>37.96</v>
      </c>
      <c r="W17" s="48">
        <v>37.96</v>
      </c>
    </row>
    <row r="18" spans="1:27" s="41" customFormat="1" ht="12">
      <c r="F18" s="40"/>
      <c r="G18" s="49"/>
      <c r="H18" s="49"/>
      <c r="I18" s="50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0"/>
    </row>
    <row r="19" spans="1:27" s="41" customFormat="1" ht="12">
      <c r="B19" s="40"/>
      <c r="C19" s="40"/>
      <c r="D19" s="40"/>
      <c r="F19" s="46"/>
      <c r="G19" s="52"/>
      <c r="H19" s="52"/>
      <c r="I19" s="53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3"/>
    </row>
    <row r="20" spans="1:27" s="41" customFormat="1" ht="12">
      <c r="A20" s="39" t="str">
        <f>"Составлена в базисных ценах на 01.2000 г. и текущих ценах на " &amp; IF(LEN(L20)&gt;3,MID(L20,4,LEN(L20)),L20)</f>
        <v xml:space="preserve">Составлена в базисных ценах на 01.2000 г. и текущих ценах на </v>
      </c>
      <c r="D20" s="41" t="s">
        <v>359</v>
      </c>
    </row>
    <row r="21" spans="1:27" s="41" customFormat="1" thickBot="1">
      <c r="A21" s="55"/>
    </row>
    <row r="22" spans="1:27" s="57" customFormat="1" ht="27" customHeight="1" thickBot="1">
      <c r="A22" s="178" t="s">
        <v>9</v>
      </c>
      <c r="B22" s="178" t="s">
        <v>10</v>
      </c>
      <c r="C22" s="178" t="s">
        <v>11</v>
      </c>
      <c r="D22" s="179" t="s">
        <v>12</v>
      </c>
      <c r="E22" s="179"/>
      <c r="F22" s="179"/>
      <c r="G22" s="179" t="s">
        <v>13</v>
      </c>
      <c r="H22" s="179"/>
      <c r="I22" s="179"/>
      <c r="J22" s="179" t="s">
        <v>14</v>
      </c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</row>
    <row r="23" spans="1:27" s="57" customFormat="1" ht="22.5" customHeight="1" thickBot="1">
      <c r="A23" s="178"/>
      <c r="B23" s="178"/>
      <c r="C23" s="178"/>
      <c r="D23" s="175" t="s">
        <v>1</v>
      </c>
      <c r="E23" s="56" t="s">
        <v>15</v>
      </c>
      <c r="F23" s="56" t="s">
        <v>16</v>
      </c>
      <c r="G23" s="175" t="s">
        <v>1</v>
      </c>
      <c r="H23" s="56" t="s">
        <v>15</v>
      </c>
      <c r="I23" s="56" t="s">
        <v>16</v>
      </c>
      <c r="J23" s="175" t="s">
        <v>1</v>
      </c>
      <c r="K23" s="56" t="s">
        <v>15</v>
      </c>
      <c r="L23" s="56"/>
      <c r="M23" s="56"/>
      <c r="N23" s="56"/>
      <c r="O23" s="56"/>
      <c r="P23" s="56"/>
      <c r="Q23" s="56"/>
      <c r="R23" s="56"/>
      <c r="S23" s="56"/>
      <c r="T23" s="56"/>
      <c r="U23" s="56" t="s">
        <v>16</v>
      </c>
    </row>
    <row r="24" spans="1:27" s="57" customFormat="1" ht="22.5" customHeight="1" thickBot="1">
      <c r="A24" s="178"/>
      <c r="B24" s="178"/>
      <c r="C24" s="178"/>
      <c r="D24" s="175"/>
      <c r="E24" s="56" t="s">
        <v>17</v>
      </c>
      <c r="F24" s="56" t="s">
        <v>18</v>
      </c>
      <c r="G24" s="175"/>
      <c r="H24" s="56" t="s">
        <v>17</v>
      </c>
      <c r="I24" s="56" t="s">
        <v>18</v>
      </c>
      <c r="J24" s="175"/>
      <c r="K24" s="56" t="s">
        <v>17</v>
      </c>
      <c r="L24" s="56"/>
      <c r="M24" s="56"/>
      <c r="N24" s="56"/>
      <c r="O24" s="56"/>
      <c r="P24" s="56"/>
      <c r="Q24" s="56"/>
      <c r="R24" s="56"/>
      <c r="S24" s="56"/>
      <c r="T24" s="56"/>
      <c r="U24" s="56" t="s">
        <v>18</v>
      </c>
    </row>
    <row r="25" spans="1:27" s="40" customFormat="1">
      <c r="A25" s="65">
        <v>1</v>
      </c>
      <c r="B25" s="65">
        <v>2</v>
      </c>
      <c r="C25" s="65">
        <v>3</v>
      </c>
      <c r="D25" s="66">
        <v>4</v>
      </c>
      <c r="E25" s="65">
        <v>5</v>
      </c>
      <c r="F25" s="65">
        <v>6</v>
      </c>
      <c r="G25" s="66">
        <v>7</v>
      </c>
      <c r="H25" s="65">
        <v>8</v>
      </c>
      <c r="I25" s="65">
        <v>9</v>
      </c>
      <c r="J25" s="66">
        <v>10</v>
      </c>
      <c r="K25" s="65">
        <v>11</v>
      </c>
      <c r="L25" s="65"/>
      <c r="M25" s="65"/>
      <c r="N25" s="65"/>
      <c r="O25" s="65"/>
      <c r="P25" s="65"/>
      <c r="Q25" s="65"/>
      <c r="R25" s="65"/>
      <c r="S25" s="65"/>
      <c r="T25" s="65"/>
      <c r="U25" s="65">
        <v>12</v>
      </c>
    </row>
    <row r="26" spans="1:27" s="61" customFormat="1" ht="21" customHeight="1">
      <c r="A26" s="168" t="s">
        <v>38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</row>
    <row r="27" spans="1:27" s="61" customFormat="1" ht="84">
      <c r="A27" s="72">
        <v>1</v>
      </c>
      <c r="B27" s="73" t="s">
        <v>39</v>
      </c>
      <c r="C27" s="74">
        <v>0.16900000000000001</v>
      </c>
      <c r="D27" s="75">
        <v>4775.4399999999996</v>
      </c>
      <c r="E27" s="76">
        <v>169.89</v>
      </c>
      <c r="F27" s="75" t="s">
        <v>40</v>
      </c>
      <c r="G27" s="75" t="s">
        <v>41</v>
      </c>
      <c r="H27" s="75">
        <v>29</v>
      </c>
      <c r="I27" s="75" t="s">
        <v>42</v>
      </c>
      <c r="J27" s="75">
        <v>4916</v>
      </c>
      <c r="K27" s="76">
        <v>345</v>
      </c>
      <c r="L27" s="76" t="s">
        <v>43</v>
      </c>
      <c r="M27" s="76">
        <v>95</v>
      </c>
      <c r="N27" s="76">
        <v>50</v>
      </c>
      <c r="O27" s="76">
        <v>125</v>
      </c>
      <c r="P27" s="76">
        <v>48</v>
      </c>
      <c r="Q27" s="76">
        <v>1280</v>
      </c>
      <c r="R27" s="76">
        <v>539</v>
      </c>
      <c r="S27" s="76">
        <v>0.85</v>
      </c>
      <c r="T27" s="76" t="s">
        <v>44</v>
      </c>
      <c r="U27" s="76" t="s">
        <v>45</v>
      </c>
    </row>
    <row r="28" spans="1:27" s="124" customFormat="1" ht="24">
      <c r="A28" s="120"/>
      <c r="B28" s="125" t="s">
        <v>369</v>
      </c>
      <c r="C28" s="121" t="s">
        <v>421</v>
      </c>
      <c r="D28" s="122"/>
      <c r="E28" s="123"/>
      <c r="F28" s="122"/>
      <c r="G28" s="122" t="s">
        <v>370</v>
      </c>
      <c r="H28" s="122"/>
      <c r="I28" s="122"/>
      <c r="J28" s="122" t="s">
        <v>371</v>
      </c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AA28" s="124">
        <f>ROUND((95% *0.85*100),0)</f>
        <v>81</v>
      </c>
    </row>
    <row r="29" spans="1:27" s="124" customFormat="1" ht="24">
      <c r="A29" s="120"/>
      <c r="B29" s="125" t="s">
        <v>372</v>
      </c>
      <c r="C29" s="121" t="s">
        <v>422</v>
      </c>
      <c r="D29" s="122"/>
      <c r="E29" s="123"/>
      <c r="F29" s="122"/>
      <c r="G29" s="122" t="s">
        <v>373</v>
      </c>
      <c r="H29" s="122"/>
      <c r="I29" s="122"/>
      <c r="J29" s="122" t="s">
        <v>374</v>
      </c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AA29" s="124">
        <f>ROUND((50% *(0.85*0.8)*100),0)</f>
        <v>34</v>
      </c>
    </row>
    <row r="30" spans="1:27" s="40" customFormat="1" ht="60">
      <c r="A30" s="72">
        <v>2</v>
      </c>
      <c r="B30" s="73" t="s">
        <v>46</v>
      </c>
      <c r="C30" s="74">
        <v>5.0700000000000002E-2</v>
      </c>
      <c r="D30" s="75">
        <v>2445.2800000000002</v>
      </c>
      <c r="E30" s="76">
        <v>2445.2800000000002</v>
      </c>
      <c r="F30" s="75"/>
      <c r="G30" s="75" t="s">
        <v>47</v>
      </c>
      <c r="H30" s="75">
        <v>124</v>
      </c>
      <c r="I30" s="75"/>
      <c r="J30" s="75">
        <v>1489</v>
      </c>
      <c r="K30" s="76">
        <v>1489</v>
      </c>
      <c r="L30" s="76" t="s">
        <v>43</v>
      </c>
      <c r="M30" s="76">
        <v>80</v>
      </c>
      <c r="N30" s="76">
        <v>45</v>
      </c>
      <c r="O30" s="76">
        <v>99</v>
      </c>
      <c r="P30" s="76">
        <v>40</v>
      </c>
      <c r="Q30" s="76">
        <v>1013</v>
      </c>
      <c r="R30" s="76">
        <v>456</v>
      </c>
      <c r="S30" s="76">
        <v>0.85</v>
      </c>
      <c r="T30" s="76" t="s">
        <v>44</v>
      </c>
      <c r="U30" s="76"/>
      <c r="V30" s="61"/>
      <c r="W30" s="61"/>
      <c r="X30" s="61"/>
      <c r="Y30" s="61"/>
      <c r="Z30" s="61"/>
    </row>
    <row r="31" spans="1:27" s="126" customFormat="1" ht="24">
      <c r="A31" s="120"/>
      <c r="B31" s="125" t="s">
        <v>369</v>
      </c>
      <c r="C31" s="121" t="s">
        <v>423</v>
      </c>
      <c r="D31" s="122"/>
      <c r="E31" s="123"/>
      <c r="F31" s="122"/>
      <c r="G31" s="122" t="s">
        <v>375</v>
      </c>
      <c r="H31" s="122"/>
      <c r="I31" s="122"/>
      <c r="J31" s="122" t="s">
        <v>376</v>
      </c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4"/>
      <c r="W31" s="124"/>
      <c r="X31" s="124"/>
      <c r="Y31" s="124"/>
      <c r="Z31" s="124"/>
      <c r="AA31" s="126">
        <f>ROUND((80% *0.85*100),0)</f>
        <v>68</v>
      </c>
    </row>
    <row r="32" spans="1:27" s="126" customFormat="1" ht="24">
      <c r="A32" s="120"/>
      <c r="B32" s="125" t="s">
        <v>372</v>
      </c>
      <c r="C32" s="121" t="s">
        <v>424</v>
      </c>
      <c r="D32" s="122"/>
      <c r="E32" s="123"/>
      <c r="F32" s="122"/>
      <c r="G32" s="122" t="s">
        <v>377</v>
      </c>
      <c r="H32" s="122"/>
      <c r="I32" s="122"/>
      <c r="J32" s="122" t="s">
        <v>378</v>
      </c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4"/>
      <c r="W32" s="124"/>
      <c r="X32" s="124"/>
      <c r="Y32" s="124"/>
      <c r="Z32" s="124"/>
      <c r="AA32" s="126">
        <f>ROUND((45% *(0.85*0.8)*100),0)</f>
        <v>31</v>
      </c>
    </row>
    <row r="33" spans="1:27" s="40" customFormat="1" ht="72">
      <c r="A33" s="72">
        <v>3</v>
      </c>
      <c r="B33" s="73" t="s">
        <v>48</v>
      </c>
      <c r="C33" s="74">
        <v>0.16993</v>
      </c>
      <c r="D33" s="75">
        <v>633.41</v>
      </c>
      <c r="E33" s="76"/>
      <c r="F33" s="75" t="s">
        <v>49</v>
      </c>
      <c r="G33" s="75" t="s">
        <v>50</v>
      </c>
      <c r="H33" s="75"/>
      <c r="I33" s="75" t="s">
        <v>51</v>
      </c>
      <c r="J33" s="75">
        <v>928</v>
      </c>
      <c r="K33" s="76"/>
      <c r="L33" s="76" t="s">
        <v>43</v>
      </c>
      <c r="M33" s="76">
        <v>95</v>
      </c>
      <c r="N33" s="76">
        <v>50</v>
      </c>
      <c r="O33" s="76">
        <v>20</v>
      </c>
      <c r="P33" s="76">
        <v>8</v>
      </c>
      <c r="Q33" s="76">
        <v>205</v>
      </c>
      <c r="R33" s="76">
        <v>86</v>
      </c>
      <c r="S33" s="76">
        <v>0.85</v>
      </c>
      <c r="T33" s="76" t="s">
        <v>44</v>
      </c>
      <c r="U33" s="76" t="s">
        <v>52</v>
      </c>
      <c r="V33" s="61"/>
      <c r="W33" s="61"/>
      <c r="X33" s="61"/>
      <c r="Y33" s="61"/>
      <c r="Z33" s="61"/>
    </row>
    <row r="34" spans="1:27" s="126" customFormat="1" ht="24">
      <c r="A34" s="120"/>
      <c r="B34" s="125" t="s">
        <v>369</v>
      </c>
      <c r="C34" s="121" t="s">
        <v>421</v>
      </c>
      <c r="D34" s="122"/>
      <c r="E34" s="123"/>
      <c r="F34" s="122"/>
      <c r="G34" s="122" t="s">
        <v>379</v>
      </c>
      <c r="H34" s="122"/>
      <c r="I34" s="122"/>
      <c r="J34" s="122" t="s">
        <v>380</v>
      </c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4"/>
      <c r="W34" s="124"/>
      <c r="X34" s="124"/>
      <c r="Y34" s="124"/>
      <c r="Z34" s="124"/>
      <c r="AA34" s="126">
        <f>ROUND((95% *0.85*100),0)</f>
        <v>81</v>
      </c>
    </row>
    <row r="35" spans="1:27" s="126" customFormat="1" ht="24">
      <c r="A35" s="120"/>
      <c r="B35" s="125" t="s">
        <v>372</v>
      </c>
      <c r="C35" s="121" t="s">
        <v>422</v>
      </c>
      <c r="D35" s="122"/>
      <c r="E35" s="123"/>
      <c r="F35" s="122"/>
      <c r="G35" s="122" t="s">
        <v>381</v>
      </c>
      <c r="H35" s="122"/>
      <c r="I35" s="122"/>
      <c r="J35" s="122" t="s">
        <v>382</v>
      </c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4"/>
      <c r="W35" s="124"/>
      <c r="X35" s="124"/>
      <c r="Y35" s="124"/>
      <c r="Z35" s="124"/>
      <c r="AA35" s="126">
        <f>ROUND((50% *(0.85*0.8)*100),0)</f>
        <v>34</v>
      </c>
    </row>
    <row r="36" spans="1:27" s="40" customFormat="1" ht="72">
      <c r="A36" s="72">
        <v>5</v>
      </c>
      <c r="B36" s="73" t="s">
        <v>53</v>
      </c>
      <c r="C36" s="74">
        <v>0.13</v>
      </c>
      <c r="D36" s="75">
        <v>25448.78</v>
      </c>
      <c r="E36" s="76" t="s">
        <v>54</v>
      </c>
      <c r="F36" s="75" t="s">
        <v>55</v>
      </c>
      <c r="G36" s="75" t="s">
        <v>56</v>
      </c>
      <c r="H36" s="75" t="s">
        <v>57</v>
      </c>
      <c r="I36" s="75" t="s">
        <v>58</v>
      </c>
      <c r="J36" s="75">
        <v>23150</v>
      </c>
      <c r="K36" s="76" t="s">
        <v>59</v>
      </c>
      <c r="L36" s="76" t="s">
        <v>43</v>
      </c>
      <c r="M36" s="76">
        <v>130</v>
      </c>
      <c r="N36" s="76">
        <v>89</v>
      </c>
      <c r="O36" s="76">
        <v>1226</v>
      </c>
      <c r="P36" s="76">
        <v>606</v>
      </c>
      <c r="Q36" s="76">
        <v>12591</v>
      </c>
      <c r="R36" s="76">
        <v>6896</v>
      </c>
      <c r="S36" s="76">
        <v>0.85</v>
      </c>
      <c r="T36" s="76" t="s">
        <v>44</v>
      </c>
      <c r="U36" s="76" t="s">
        <v>60</v>
      </c>
      <c r="V36" s="61"/>
      <c r="W36" s="61"/>
      <c r="X36" s="61"/>
      <c r="Y36" s="61"/>
      <c r="Z36" s="61"/>
    </row>
    <row r="37" spans="1:27" s="126" customFormat="1" ht="24">
      <c r="A37" s="120"/>
      <c r="B37" s="125" t="s">
        <v>369</v>
      </c>
      <c r="C37" s="121" t="s">
        <v>425</v>
      </c>
      <c r="D37" s="122"/>
      <c r="E37" s="123"/>
      <c r="F37" s="122"/>
      <c r="G37" s="122" t="s">
        <v>383</v>
      </c>
      <c r="H37" s="122"/>
      <c r="I37" s="122"/>
      <c r="J37" s="122" t="s">
        <v>384</v>
      </c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4"/>
      <c r="W37" s="124"/>
      <c r="X37" s="124"/>
      <c r="Y37" s="124"/>
      <c r="Z37" s="124"/>
      <c r="AA37" s="126">
        <f>ROUND((130% *0.85*100),0)</f>
        <v>111</v>
      </c>
    </row>
    <row r="38" spans="1:27" s="126" customFormat="1" ht="24">
      <c r="A38" s="120"/>
      <c r="B38" s="125" t="s">
        <v>372</v>
      </c>
      <c r="C38" s="121" t="s">
        <v>426</v>
      </c>
      <c r="D38" s="122"/>
      <c r="E38" s="123"/>
      <c r="F38" s="122"/>
      <c r="G38" s="122" t="s">
        <v>385</v>
      </c>
      <c r="H38" s="122"/>
      <c r="I38" s="122"/>
      <c r="J38" s="122" t="s">
        <v>386</v>
      </c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124"/>
      <c r="X38" s="124"/>
      <c r="Y38" s="124"/>
      <c r="Z38" s="124"/>
      <c r="AA38" s="126">
        <f>ROUND((89% *(0.85*0.8)*100),0)</f>
        <v>61</v>
      </c>
    </row>
    <row r="39" spans="1:27" s="40" customFormat="1" ht="84">
      <c r="A39" s="67">
        <v>6</v>
      </c>
      <c r="B39" s="68" t="s">
        <v>61</v>
      </c>
      <c r="C39" s="69">
        <v>131.30000000000001</v>
      </c>
      <c r="D39" s="70">
        <v>67.3</v>
      </c>
      <c r="E39" s="71" t="s">
        <v>62</v>
      </c>
      <c r="F39" s="70"/>
      <c r="G39" s="70">
        <v>8836</v>
      </c>
      <c r="H39" s="70" t="s">
        <v>63</v>
      </c>
      <c r="I39" s="70"/>
      <c r="J39" s="70">
        <v>47209</v>
      </c>
      <c r="K39" s="71" t="s">
        <v>64</v>
      </c>
      <c r="L39" s="71" t="s">
        <v>65</v>
      </c>
      <c r="M39" s="71">
        <v>80</v>
      </c>
      <c r="N39" s="71">
        <v>45</v>
      </c>
      <c r="O39" s="71"/>
      <c r="P39" s="71"/>
      <c r="Q39" s="71"/>
      <c r="R39" s="71"/>
      <c r="S39" s="71">
        <v>0.85</v>
      </c>
      <c r="T39" s="71" t="s">
        <v>44</v>
      </c>
      <c r="U39" s="71"/>
      <c r="V39" s="61"/>
      <c r="W39" s="61"/>
      <c r="X39" s="61"/>
      <c r="Y39" s="61"/>
      <c r="Z39" s="61"/>
    </row>
    <row r="40" spans="1:27" s="64" customFormat="1" ht="60">
      <c r="A40" s="72">
        <v>7</v>
      </c>
      <c r="B40" s="73" t="s">
        <v>66</v>
      </c>
      <c r="C40" s="74">
        <v>2</v>
      </c>
      <c r="D40" s="75">
        <v>171.51</v>
      </c>
      <c r="E40" s="76" t="s">
        <v>67</v>
      </c>
      <c r="F40" s="75" t="s">
        <v>68</v>
      </c>
      <c r="G40" s="75" t="s">
        <v>69</v>
      </c>
      <c r="H40" s="75" t="s">
        <v>70</v>
      </c>
      <c r="I40" s="75" t="s">
        <v>71</v>
      </c>
      <c r="J40" s="75">
        <v>2330</v>
      </c>
      <c r="K40" s="76" t="s">
        <v>72</v>
      </c>
      <c r="L40" s="76" t="s">
        <v>43</v>
      </c>
      <c r="M40" s="76">
        <v>130</v>
      </c>
      <c r="N40" s="76">
        <v>89</v>
      </c>
      <c r="O40" s="76">
        <v>140</v>
      </c>
      <c r="P40" s="76">
        <v>69</v>
      </c>
      <c r="Q40" s="76">
        <v>1456</v>
      </c>
      <c r="R40" s="76">
        <v>798</v>
      </c>
      <c r="S40" s="76">
        <v>0.85</v>
      </c>
      <c r="T40" s="76" t="s">
        <v>44</v>
      </c>
      <c r="U40" s="76" t="s">
        <v>73</v>
      </c>
      <c r="V40" s="61"/>
      <c r="W40" s="61"/>
      <c r="X40" s="61"/>
      <c r="Y40" s="61"/>
      <c r="Z40" s="61"/>
    </row>
    <row r="41" spans="1:27" s="127" customFormat="1" ht="24">
      <c r="A41" s="120"/>
      <c r="B41" s="125" t="s">
        <v>369</v>
      </c>
      <c r="C41" s="121" t="s">
        <v>425</v>
      </c>
      <c r="D41" s="122"/>
      <c r="E41" s="123"/>
      <c r="F41" s="122"/>
      <c r="G41" s="122" t="s">
        <v>387</v>
      </c>
      <c r="H41" s="122"/>
      <c r="I41" s="122"/>
      <c r="J41" s="122" t="s">
        <v>388</v>
      </c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4"/>
      <c r="W41" s="124"/>
      <c r="X41" s="124"/>
      <c r="Y41" s="124"/>
      <c r="Z41" s="124"/>
      <c r="AA41" s="127">
        <f>ROUND((130% *0.85*100),0)</f>
        <v>111</v>
      </c>
    </row>
    <row r="42" spans="1:27" s="127" customFormat="1" ht="24">
      <c r="A42" s="120"/>
      <c r="B42" s="125" t="s">
        <v>372</v>
      </c>
      <c r="C42" s="121" t="s">
        <v>426</v>
      </c>
      <c r="D42" s="122"/>
      <c r="E42" s="123"/>
      <c r="F42" s="122"/>
      <c r="G42" s="122" t="s">
        <v>389</v>
      </c>
      <c r="H42" s="122"/>
      <c r="I42" s="122"/>
      <c r="J42" s="122" t="s">
        <v>390</v>
      </c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4"/>
      <c r="W42" s="124"/>
      <c r="X42" s="124"/>
      <c r="Y42" s="124"/>
      <c r="Z42" s="124"/>
      <c r="AA42" s="127">
        <f>ROUND((89% *(0.85*0.8)*100),0)</f>
        <v>61</v>
      </c>
    </row>
    <row r="43" spans="1:27" ht="72">
      <c r="A43" s="67">
        <v>8</v>
      </c>
      <c r="B43" s="68" t="s">
        <v>74</v>
      </c>
      <c r="C43" s="69">
        <v>2</v>
      </c>
      <c r="D43" s="70">
        <v>437</v>
      </c>
      <c r="E43" s="71" t="s">
        <v>75</v>
      </c>
      <c r="F43" s="70"/>
      <c r="G43" s="70">
        <v>874</v>
      </c>
      <c r="H43" s="70" t="s">
        <v>76</v>
      </c>
      <c r="I43" s="70"/>
      <c r="J43" s="70">
        <v>5055</v>
      </c>
      <c r="K43" s="71" t="s">
        <v>77</v>
      </c>
      <c r="L43" s="71" t="s">
        <v>65</v>
      </c>
      <c r="M43" s="71">
        <v>80</v>
      </c>
      <c r="N43" s="71">
        <v>45</v>
      </c>
      <c r="O43" s="71"/>
      <c r="P43" s="71"/>
      <c r="Q43" s="71"/>
      <c r="R43" s="71"/>
      <c r="S43" s="71">
        <v>0.85</v>
      </c>
      <c r="T43" s="71" t="s">
        <v>44</v>
      </c>
      <c r="U43" s="71"/>
      <c r="V43" s="61"/>
      <c r="W43" s="61"/>
      <c r="X43" s="61"/>
      <c r="Y43" s="61"/>
      <c r="Z43" s="61"/>
    </row>
    <row r="44" spans="1:27" ht="48">
      <c r="A44" s="72">
        <v>9</v>
      </c>
      <c r="B44" s="73" t="s">
        <v>78</v>
      </c>
      <c r="C44" s="74">
        <v>4</v>
      </c>
      <c r="D44" s="75">
        <v>140.13</v>
      </c>
      <c r="E44" s="76" t="s">
        <v>79</v>
      </c>
      <c r="F44" s="75" t="s">
        <v>80</v>
      </c>
      <c r="G44" s="75" t="s">
        <v>81</v>
      </c>
      <c r="H44" s="75" t="s">
        <v>82</v>
      </c>
      <c r="I44" s="75" t="s">
        <v>83</v>
      </c>
      <c r="J44" s="75">
        <v>3121</v>
      </c>
      <c r="K44" s="76" t="s">
        <v>84</v>
      </c>
      <c r="L44" s="76" t="s">
        <v>43</v>
      </c>
      <c r="M44" s="76">
        <v>130</v>
      </c>
      <c r="N44" s="76">
        <v>89</v>
      </c>
      <c r="O44" s="76">
        <v>83</v>
      </c>
      <c r="P44" s="76">
        <v>41</v>
      </c>
      <c r="Q44" s="76">
        <v>859</v>
      </c>
      <c r="R44" s="76">
        <v>470</v>
      </c>
      <c r="S44" s="76">
        <v>0.85</v>
      </c>
      <c r="T44" s="76" t="s">
        <v>44</v>
      </c>
      <c r="U44" s="76" t="s">
        <v>85</v>
      </c>
      <c r="V44" s="61"/>
      <c r="W44" s="61"/>
      <c r="X44" s="61"/>
      <c r="Y44" s="61"/>
      <c r="Z44" s="61"/>
    </row>
    <row r="45" spans="1:27" s="37" customFormat="1" ht="24">
      <c r="A45" s="120"/>
      <c r="B45" s="125" t="s">
        <v>369</v>
      </c>
      <c r="C45" s="121" t="s">
        <v>425</v>
      </c>
      <c r="D45" s="122"/>
      <c r="E45" s="123"/>
      <c r="F45" s="122"/>
      <c r="G45" s="122" t="s">
        <v>391</v>
      </c>
      <c r="H45" s="122"/>
      <c r="I45" s="122"/>
      <c r="J45" s="122" t="s">
        <v>392</v>
      </c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4"/>
      <c r="W45" s="124"/>
      <c r="X45" s="124"/>
      <c r="Y45" s="124"/>
      <c r="Z45" s="124"/>
      <c r="AA45" s="37">
        <f>ROUND((130% *0.85*100),0)</f>
        <v>111</v>
      </c>
    </row>
    <row r="46" spans="1:27" s="37" customFormat="1" ht="24">
      <c r="A46" s="120"/>
      <c r="B46" s="125" t="s">
        <v>372</v>
      </c>
      <c r="C46" s="121" t="s">
        <v>426</v>
      </c>
      <c r="D46" s="122"/>
      <c r="E46" s="123"/>
      <c r="F46" s="122"/>
      <c r="G46" s="122" t="s">
        <v>393</v>
      </c>
      <c r="H46" s="122"/>
      <c r="I46" s="122"/>
      <c r="J46" s="122" t="s">
        <v>394</v>
      </c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4"/>
      <c r="W46" s="124"/>
      <c r="X46" s="124"/>
      <c r="Y46" s="124"/>
      <c r="Z46" s="124"/>
      <c r="AA46" s="37">
        <f>ROUND((89% *(0.85*0.8)*100),0)</f>
        <v>61</v>
      </c>
    </row>
    <row r="47" spans="1:27" ht="48">
      <c r="A47" s="67">
        <v>10</v>
      </c>
      <c r="B47" s="68" t="s">
        <v>86</v>
      </c>
      <c r="C47" s="69">
        <v>2</v>
      </c>
      <c r="D47" s="70">
        <v>1862.08</v>
      </c>
      <c r="E47" s="71" t="s">
        <v>87</v>
      </c>
      <c r="F47" s="70"/>
      <c r="G47" s="70">
        <v>3724</v>
      </c>
      <c r="H47" s="70" t="s">
        <v>88</v>
      </c>
      <c r="I47" s="70"/>
      <c r="J47" s="70">
        <v>14486</v>
      </c>
      <c r="K47" s="71" t="s">
        <v>89</v>
      </c>
      <c r="L47" s="71" t="s">
        <v>65</v>
      </c>
      <c r="M47" s="71">
        <v>80</v>
      </c>
      <c r="N47" s="71">
        <v>45</v>
      </c>
      <c r="O47" s="71"/>
      <c r="P47" s="71"/>
      <c r="Q47" s="71"/>
      <c r="R47" s="71"/>
      <c r="S47" s="71">
        <v>0.85</v>
      </c>
      <c r="T47" s="71" t="s">
        <v>44</v>
      </c>
      <c r="U47" s="71"/>
      <c r="V47" s="61"/>
      <c r="W47" s="61"/>
      <c r="X47" s="61"/>
      <c r="Y47" s="61"/>
      <c r="Z47" s="61"/>
    </row>
    <row r="48" spans="1:27" ht="60">
      <c r="A48" s="72">
        <v>11</v>
      </c>
      <c r="B48" s="73" t="s">
        <v>90</v>
      </c>
      <c r="C48" s="74">
        <v>2</v>
      </c>
      <c r="D48" s="75">
        <v>158.46</v>
      </c>
      <c r="E48" s="76" t="s">
        <v>91</v>
      </c>
      <c r="F48" s="75" t="s">
        <v>92</v>
      </c>
      <c r="G48" s="75" t="s">
        <v>93</v>
      </c>
      <c r="H48" s="75" t="s">
        <v>94</v>
      </c>
      <c r="I48" s="75" t="s">
        <v>95</v>
      </c>
      <c r="J48" s="75">
        <v>2245</v>
      </c>
      <c r="K48" s="76" t="s">
        <v>96</v>
      </c>
      <c r="L48" s="76" t="s">
        <v>43</v>
      </c>
      <c r="M48" s="76">
        <v>130</v>
      </c>
      <c r="N48" s="76">
        <v>89</v>
      </c>
      <c r="O48" s="76">
        <v>105</v>
      </c>
      <c r="P48" s="76">
        <v>52</v>
      </c>
      <c r="Q48" s="76">
        <v>1078</v>
      </c>
      <c r="R48" s="76">
        <v>591</v>
      </c>
      <c r="S48" s="76">
        <v>0.85</v>
      </c>
      <c r="T48" s="76" t="s">
        <v>44</v>
      </c>
      <c r="U48" s="76" t="s">
        <v>97</v>
      </c>
      <c r="V48" s="61"/>
      <c r="W48" s="61"/>
      <c r="X48" s="61"/>
      <c r="Y48" s="61"/>
      <c r="Z48" s="61"/>
    </row>
    <row r="49" spans="1:27" s="37" customFormat="1" ht="24">
      <c r="A49" s="120"/>
      <c r="B49" s="125" t="s">
        <v>369</v>
      </c>
      <c r="C49" s="121" t="s">
        <v>425</v>
      </c>
      <c r="D49" s="122"/>
      <c r="E49" s="123"/>
      <c r="F49" s="122"/>
      <c r="G49" s="122" t="s">
        <v>395</v>
      </c>
      <c r="H49" s="122"/>
      <c r="I49" s="122"/>
      <c r="J49" s="122" t="s">
        <v>396</v>
      </c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4"/>
      <c r="W49" s="124"/>
      <c r="X49" s="124"/>
      <c r="Y49" s="124"/>
      <c r="Z49" s="124"/>
      <c r="AA49" s="37">
        <f>ROUND((130% *0.85*100),0)</f>
        <v>111</v>
      </c>
    </row>
    <row r="50" spans="1:27" s="37" customFormat="1" ht="24">
      <c r="A50" s="120"/>
      <c r="B50" s="125" t="s">
        <v>372</v>
      </c>
      <c r="C50" s="121" t="s">
        <v>426</v>
      </c>
      <c r="D50" s="122"/>
      <c r="E50" s="123"/>
      <c r="F50" s="122"/>
      <c r="G50" s="122" t="s">
        <v>397</v>
      </c>
      <c r="H50" s="122"/>
      <c r="I50" s="122"/>
      <c r="J50" s="122" t="s">
        <v>398</v>
      </c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4"/>
      <c r="W50" s="124"/>
      <c r="X50" s="124"/>
      <c r="Y50" s="124"/>
      <c r="Z50" s="124"/>
      <c r="AA50" s="37">
        <f>ROUND((89% *(0.85*0.8)*100),0)</f>
        <v>61</v>
      </c>
    </row>
    <row r="51" spans="1:27" ht="48">
      <c r="A51" s="72">
        <v>12</v>
      </c>
      <c r="B51" s="73" t="s">
        <v>98</v>
      </c>
      <c r="C51" s="74">
        <v>0.75</v>
      </c>
      <c r="D51" s="75">
        <v>331.98</v>
      </c>
      <c r="E51" s="76" t="s">
        <v>99</v>
      </c>
      <c r="F51" s="75" t="s">
        <v>100</v>
      </c>
      <c r="G51" s="75" t="s">
        <v>101</v>
      </c>
      <c r="H51" s="75" t="s">
        <v>102</v>
      </c>
      <c r="I51" s="75">
        <v>8</v>
      </c>
      <c r="J51" s="75">
        <v>1329</v>
      </c>
      <c r="K51" s="76" t="s">
        <v>103</v>
      </c>
      <c r="L51" s="76" t="s">
        <v>43</v>
      </c>
      <c r="M51" s="76">
        <v>90</v>
      </c>
      <c r="N51" s="76">
        <v>70</v>
      </c>
      <c r="O51" s="76">
        <v>49</v>
      </c>
      <c r="P51" s="76">
        <v>27</v>
      </c>
      <c r="Q51" s="76">
        <v>493</v>
      </c>
      <c r="R51" s="76">
        <v>307</v>
      </c>
      <c r="S51" s="76">
        <v>0.85</v>
      </c>
      <c r="T51" s="76" t="s">
        <v>44</v>
      </c>
      <c r="U51" s="76" t="s">
        <v>104</v>
      </c>
      <c r="V51" s="61"/>
      <c r="W51" s="61"/>
      <c r="X51" s="61"/>
      <c r="Y51" s="61"/>
      <c r="Z51" s="61"/>
    </row>
    <row r="52" spans="1:27" s="37" customFormat="1" ht="24">
      <c r="A52" s="120"/>
      <c r="B52" s="125" t="s">
        <v>369</v>
      </c>
      <c r="C52" s="121" t="s">
        <v>427</v>
      </c>
      <c r="D52" s="122"/>
      <c r="E52" s="123"/>
      <c r="F52" s="122"/>
      <c r="G52" s="122" t="s">
        <v>399</v>
      </c>
      <c r="H52" s="122"/>
      <c r="I52" s="122"/>
      <c r="J52" s="122" t="s">
        <v>400</v>
      </c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4"/>
      <c r="W52" s="124"/>
      <c r="X52" s="124"/>
      <c r="Y52" s="124"/>
      <c r="Z52" s="124"/>
      <c r="AA52" s="37">
        <f>ROUND((90% *0.85*100),0)</f>
        <v>77</v>
      </c>
    </row>
    <row r="53" spans="1:27" s="37" customFormat="1" ht="24">
      <c r="A53" s="120"/>
      <c r="B53" s="125" t="s">
        <v>372</v>
      </c>
      <c r="C53" s="121" t="s">
        <v>428</v>
      </c>
      <c r="D53" s="122"/>
      <c r="E53" s="123"/>
      <c r="F53" s="122"/>
      <c r="G53" s="122" t="s">
        <v>401</v>
      </c>
      <c r="H53" s="122"/>
      <c r="I53" s="122"/>
      <c r="J53" s="122" t="s">
        <v>402</v>
      </c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4"/>
      <c r="W53" s="124"/>
      <c r="X53" s="124"/>
      <c r="Y53" s="124"/>
      <c r="Z53" s="124"/>
      <c r="AA53" s="37">
        <f>ROUND((70% *(0.85*0.8)*100),0)</f>
        <v>48</v>
      </c>
    </row>
    <row r="54" spans="1:27" ht="84">
      <c r="A54" s="72">
        <v>13</v>
      </c>
      <c r="B54" s="73" t="s">
        <v>105</v>
      </c>
      <c r="C54" s="74">
        <v>3.25</v>
      </c>
      <c r="D54" s="75">
        <v>730.26</v>
      </c>
      <c r="E54" s="76" t="s">
        <v>106</v>
      </c>
      <c r="F54" s="75">
        <v>58.05</v>
      </c>
      <c r="G54" s="75" t="s">
        <v>107</v>
      </c>
      <c r="H54" s="75" t="s">
        <v>108</v>
      </c>
      <c r="I54" s="75">
        <v>189</v>
      </c>
      <c r="J54" s="75">
        <v>16108</v>
      </c>
      <c r="K54" s="76" t="s">
        <v>109</v>
      </c>
      <c r="L54" s="76" t="s">
        <v>43</v>
      </c>
      <c r="M54" s="76">
        <v>100</v>
      </c>
      <c r="N54" s="76">
        <v>70</v>
      </c>
      <c r="O54" s="76">
        <v>756</v>
      </c>
      <c r="P54" s="76">
        <v>382</v>
      </c>
      <c r="Q54" s="76">
        <v>7717</v>
      </c>
      <c r="R54" s="76">
        <v>4322</v>
      </c>
      <c r="S54" s="76">
        <v>0.85</v>
      </c>
      <c r="T54" s="76" t="s">
        <v>44</v>
      </c>
      <c r="U54" s="76">
        <v>1129</v>
      </c>
      <c r="V54" s="61"/>
      <c r="W54" s="61"/>
      <c r="X54" s="61"/>
      <c r="Y54" s="61"/>
      <c r="Z54" s="61"/>
    </row>
    <row r="55" spans="1:27" s="37" customFormat="1" ht="24">
      <c r="A55" s="120"/>
      <c r="B55" s="125" t="s">
        <v>369</v>
      </c>
      <c r="C55" s="121" t="s">
        <v>429</v>
      </c>
      <c r="D55" s="122"/>
      <c r="E55" s="123"/>
      <c r="F55" s="122"/>
      <c r="G55" s="122" t="s">
        <v>403</v>
      </c>
      <c r="H55" s="122"/>
      <c r="I55" s="122"/>
      <c r="J55" s="122" t="s">
        <v>404</v>
      </c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4"/>
      <c r="W55" s="124"/>
      <c r="X55" s="124"/>
      <c r="Y55" s="124"/>
      <c r="Z55" s="124"/>
      <c r="AA55" s="37">
        <f>ROUND((100% *0.85*100),0)</f>
        <v>85</v>
      </c>
    </row>
    <row r="56" spans="1:27" s="37" customFormat="1" ht="24">
      <c r="A56" s="120"/>
      <c r="B56" s="125" t="s">
        <v>372</v>
      </c>
      <c r="C56" s="121" t="s">
        <v>428</v>
      </c>
      <c r="D56" s="122"/>
      <c r="E56" s="123"/>
      <c r="F56" s="122"/>
      <c r="G56" s="122" t="s">
        <v>405</v>
      </c>
      <c r="H56" s="122"/>
      <c r="I56" s="122"/>
      <c r="J56" s="122" t="s">
        <v>406</v>
      </c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4"/>
      <c r="W56" s="124"/>
      <c r="X56" s="124"/>
      <c r="Y56" s="124"/>
      <c r="Z56" s="124"/>
      <c r="AA56" s="37">
        <f>ROUND((70% *(0.85*0.8)*100),0)</f>
        <v>48</v>
      </c>
    </row>
    <row r="57" spans="1:27" ht="36">
      <c r="A57" s="67">
        <v>14</v>
      </c>
      <c r="B57" s="68" t="s">
        <v>110</v>
      </c>
      <c r="C57" s="69">
        <v>4.03</v>
      </c>
      <c r="D57" s="70">
        <v>538.46</v>
      </c>
      <c r="E57" s="71" t="s">
        <v>111</v>
      </c>
      <c r="F57" s="70"/>
      <c r="G57" s="70">
        <v>2170</v>
      </c>
      <c r="H57" s="70" t="s">
        <v>112</v>
      </c>
      <c r="I57" s="70"/>
      <c r="J57" s="70">
        <v>7475</v>
      </c>
      <c r="K57" s="71" t="s">
        <v>113</v>
      </c>
      <c r="L57" s="71" t="s">
        <v>65</v>
      </c>
      <c r="M57" s="71">
        <v>100</v>
      </c>
      <c r="N57" s="71">
        <v>70</v>
      </c>
      <c r="O57" s="71"/>
      <c r="P57" s="71"/>
      <c r="Q57" s="71"/>
      <c r="R57" s="71"/>
      <c r="S57" s="71">
        <v>0.85</v>
      </c>
      <c r="T57" s="71" t="s">
        <v>44</v>
      </c>
      <c r="U57" s="71"/>
      <c r="V57" s="61"/>
      <c r="W57" s="61"/>
      <c r="X57" s="61"/>
      <c r="Y57" s="61"/>
      <c r="Z57" s="61"/>
    </row>
    <row r="58" spans="1:27" ht="60">
      <c r="A58" s="72">
        <v>15</v>
      </c>
      <c r="B58" s="73" t="s">
        <v>114</v>
      </c>
      <c r="C58" s="74">
        <v>0.84889999999999999</v>
      </c>
      <c r="D58" s="75">
        <v>1038.56</v>
      </c>
      <c r="E58" s="76" t="s">
        <v>115</v>
      </c>
      <c r="F58" s="75">
        <v>58.43</v>
      </c>
      <c r="G58" s="75" t="s">
        <v>116</v>
      </c>
      <c r="H58" s="75" t="s">
        <v>117</v>
      </c>
      <c r="I58" s="75">
        <v>50</v>
      </c>
      <c r="J58" s="75">
        <v>6549</v>
      </c>
      <c r="K58" s="76" t="s">
        <v>118</v>
      </c>
      <c r="L58" s="76" t="s">
        <v>43</v>
      </c>
      <c r="M58" s="76">
        <v>100</v>
      </c>
      <c r="N58" s="76">
        <v>70</v>
      </c>
      <c r="O58" s="76">
        <v>296</v>
      </c>
      <c r="P58" s="76">
        <v>150</v>
      </c>
      <c r="Q58" s="76">
        <v>3026</v>
      </c>
      <c r="R58" s="76">
        <v>1695</v>
      </c>
      <c r="S58" s="76">
        <v>0.85</v>
      </c>
      <c r="T58" s="76" t="s">
        <v>44</v>
      </c>
      <c r="U58" s="76">
        <v>281</v>
      </c>
      <c r="V58" s="61"/>
      <c r="W58" s="61"/>
      <c r="X58" s="61"/>
      <c r="Y58" s="61"/>
      <c r="Z58" s="61"/>
    </row>
    <row r="59" spans="1:27" s="37" customFormat="1" ht="24">
      <c r="A59" s="120"/>
      <c r="B59" s="125" t="s">
        <v>369</v>
      </c>
      <c r="C59" s="121" t="s">
        <v>429</v>
      </c>
      <c r="D59" s="122"/>
      <c r="E59" s="123"/>
      <c r="F59" s="122"/>
      <c r="G59" s="122" t="s">
        <v>407</v>
      </c>
      <c r="H59" s="122"/>
      <c r="I59" s="122"/>
      <c r="J59" s="122" t="s">
        <v>408</v>
      </c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4"/>
      <c r="W59" s="124"/>
      <c r="X59" s="124"/>
      <c r="Y59" s="124"/>
      <c r="Z59" s="124"/>
      <c r="AA59" s="37">
        <f>ROUND((100% *0.85*100),0)</f>
        <v>85</v>
      </c>
    </row>
    <row r="60" spans="1:27" s="37" customFormat="1" ht="24">
      <c r="A60" s="120"/>
      <c r="B60" s="125" t="s">
        <v>372</v>
      </c>
      <c r="C60" s="121" t="s">
        <v>428</v>
      </c>
      <c r="D60" s="122"/>
      <c r="E60" s="123"/>
      <c r="F60" s="122"/>
      <c r="G60" s="122" t="s">
        <v>409</v>
      </c>
      <c r="H60" s="122"/>
      <c r="I60" s="122"/>
      <c r="J60" s="122" t="s">
        <v>410</v>
      </c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4"/>
      <c r="W60" s="124"/>
      <c r="X60" s="124"/>
      <c r="Y60" s="124"/>
      <c r="Z60" s="124"/>
      <c r="AA60" s="37">
        <f>ROUND((70% *(0.85*0.8)*100),0)</f>
        <v>48</v>
      </c>
    </row>
    <row r="61" spans="1:27" ht="48">
      <c r="A61" s="67">
        <v>16</v>
      </c>
      <c r="B61" s="68" t="s">
        <v>119</v>
      </c>
      <c r="C61" s="69">
        <v>97.62</v>
      </c>
      <c r="D61" s="70">
        <v>19.8</v>
      </c>
      <c r="E61" s="71" t="s">
        <v>120</v>
      </c>
      <c r="F61" s="70"/>
      <c r="G61" s="70">
        <v>1933</v>
      </c>
      <c r="H61" s="70" t="s">
        <v>121</v>
      </c>
      <c r="I61" s="70"/>
      <c r="J61" s="70">
        <v>4096</v>
      </c>
      <c r="K61" s="71" t="s">
        <v>122</v>
      </c>
      <c r="L61" s="71" t="s">
        <v>65</v>
      </c>
      <c r="M61" s="71">
        <v>100</v>
      </c>
      <c r="N61" s="71">
        <v>70</v>
      </c>
      <c r="O61" s="71"/>
      <c r="P61" s="71"/>
      <c r="Q61" s="71"/>
      <c r="R61" s="71"/>
      <c r="S61" s="71">
        <v>0.85</v>
      </c>
      <c r="T61" s="71" t="s">
        <v>44</v>
      </c>
      <c r="U61" s="71"/>
      <c r="V61" s="61"/>
      <c r="W61" s="61"/>
      <c r="X61" s="61"/>
      <c r="Y61" s="61"/>
      <c r="Z61" s="61"/>
    </row>
    <row r="62" spans="1:27" ht="48">
      <c r="A62" s="72">
        <v>18</v>
      </c>
      <c r="B62" s="73" t="s">
        <v>123</v>
      </c>
      <c r="C62" s="74">
        <v>0.22</v>
      </c>
      <c r="D62" s="75">
        <v>7994.22</v>
      </c>
      <c r="E62" s="76" t="s">
        <v>124</v>
      </c>
      <c r="F62" s="75" t="s">
        <v>125</v>
      </c>
      <c r="G62" s="75" t="s">
        <v>126</v>
      </c>
      <c r="H62" s="75" t="s">
        <v>127</v>
      </c>
      <c r="I62" s="75" t="s">
        <v>128</v>
      </c>
      <c r="J62" s="75">
        <v>12174</v>
      </c>
      <c r="K62" s="76" t="s">
        <v>129</v>
      </c>
      <c r="L62" s="76" t="s">
        <v>43</v>
      </c>
      <c r="M62" s="76">
        <v>130</v>
      </c>
      <c r="N62" s="76">
        <v>85</v>
      </c>
      <c r="O62" s="76">
        <v>679</v>
      </c>
      <c r="P62" s="76">
        <v>321</v>
      </c>
      <c r="Q62" s="76">
        <v>6938</v>
      </c>
      <c r="R62" s="76">
        <v>3629</v>
      </c>
      <c r="S62" s="76">
        <v>0.85</v>
      </c>
      <c r="T62" s="76" t="s">
        <v>44</v>
      </c>
      <c r="U62" s="76" t="s">
        <v>130</v>
      </c>
      <c r="V62" s="61"/>
      <c r="W62" s="61"/>
      <c r="X62" s="61"/>
      <c r="Y62" s="61"/>
      <c r="Z62" s="61"/>
    </row>
    <row r="63" spans="1:27" s="37" customFormat="1" ht="24">
      <c r="A63" s="120"/>
      <c r="B63" s="125" t="s">
        <v>369</v>
      </c>
      <c r="C63" s="121" t="s">
        <v>425</v>
      </c>
      <c r="D63" s="122"/>
      <c r="E63" s="123"/>
      <c r="F63" s="122"/>
      <c r="G63" s="122" t="s">
        <v>411</v>
      </c>
      <c r="H63" s="122"/>
      <c r="I63" s="122"/>
      <c r="J63" s="122" t="s">
        <v>412</v>
      </c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4"/>
      <c r="W63" s="124"/>
      <c r="X63" s="124"/>
      <c r="Y63" s="124"/>
      <c r="Z63" s="124"/>
      <c r="AA63" s="37">
        <f>ROUND((130% *0.85*100),0)</f>
        <v>111</v>
      </c>
    </row>
    <row r="64" spans="1:27" s="37" customFormat="1" ht="24">
      <c r="A64" s="120"/>
      <c r="B64" s="125" t="s">
        <v>372</v>
      </c>
      <c r="C64" s="121" t="s">
        <v>430</v>
      </c>
      <c r="D64" s="122"/>
      <c r="E64" s="123"/>
      <c r="F64" s="122"/>
      <c r="G64" s="122" t="s">
        <v>413</v>
      </c>
      <c r="H64" s="122"/>
      <c r="I64" s="122"/>
      <c r="J64" s="122" t="s">
        <v>414</v>
      </c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4"/>
      <c r="W64" s="124"/>
      <c r="X64" s="124"/>
      <c r="Y64" s="124"/>
      <c r="Z64" s="124"/>
      <c r="AA64" s="37">
        <f>ROUND((85% *(0.85*0.8)*100),0)</f>
        <v>58</v>
      </c>
    </row>
    <row r="65" spans="1:27" ht="60">
      <c r="A65" s="67">
        <v>19</v>
      </c>
      <c r="B65" s="68" t="s">
        <v>131</v>
      </c>
      <c r="C65" s="69">
        <v>6</v>
      </c>
      <c r="D65" s="70">
        <v>595</v>
      </c>
      <c r="E65" s="71" t="s">
        <v>132</v>
      </c>
      <c r="F65" s="70"/>
      <c r="G65" s="70">
        <v>3570</v>
      </c>
      <c r="H65" s="70" t="s">
        <v>133</v>
      </c>
      <c r="I65" s="70"/>
      <c r="J65" s="70">
        <v>20478</v>
      </c>
      <c r="K65" s="71" t="s">
        <v>134</v>
      </c>
      <c r="L65" s="71" t="s">
        <v>65</v>
      </c>
      <c r="M65" s="71">
        <v>130</v>
      </c>
      <c r="N65" s="71">
        <v>85</v>
      </c>
      <c r="O65" s="71"/>
      <c r="P65" s="71"/>
      <c r="Q65" s="71"/>
      <c r="R65" s="71"/>
      <c r="S65" s="71">
        <v>0.85</v>
      </c>
      <c r="T65" s="71" t="s">
        <v>44</v>
      </c>
      <c r="U65" s="71"/>
      <c r="V65" s="61"/>
      <c r="W65" s="61"/>
      <c r="X65" s="61"/>
      <c r="Y65" s="61"/>
      <c r="Z65" s="61"/>
    </row>
    <row r="66" spans="1:27" ht="60">
      <c r="A66" s="67">
        <v>20</v>
      </c>
      <c r="B66" s="68" t="s">
        <v>135</v>
      </c>
      <c r="C66" s="69">
        <v>1</v>
      </c>
      <c r="D66" s="70">
        <v>324.86</v>
      </c>
      <c r="E66" s="71" t="s">
        <v>136</v>
      </c>
      <c r="F66" s="70"/>
      <c r="G66" s="70">
        <v>325</v>
      </c>
      <c r="H66" s="70" t="s">
        <v>137</v>
      </c>
      <c r="I66" s="70"/>
      <c r="J66" s="70">
        <v>2134</v>
      </c>
      <c r="K66" s="71" t="s">
        <v>138</v>
      </c>
      <c r="L66" s="71" t="s">
        <v>65</v>
      </c>
      <c r="M66" s="71">
        <v>130</v>
      </c>
      <c r="N66" s="71">
        <v>85</v>
      </c>
      <c r="O66" s="71"/>
      <c r="P66" s="71"/>
      <c r="Q66" s="71"/>
      <c r="R66" s="71"/>
      <c r="S66" s="71">
        <v>0.85</v>
      </c>
      <c r="T66" s="71" t="s">
        <v>44</v>
      </c>
      <c r="U66" s="71"/>
      <c r="V66" s="61"/>
      <c r="W66" s="61"/>
      <c r="X66" s="61"/>
      <c r="Y66" s="61"/>
      <c r="Z66" s="61"/>
    </row>
    <row r="67" spans="1:27" ht="72">
      <c r="A67" s="72">
        <v>21</v>
      </c>
      <c r="B67" s="73" t="s">
        <v>139</v>
      </c>
      <c r="C67" s="74">
        <v>1.3</v>
      </c>
      <c r="D67" s="75">
        <v>675.66</v>
      </c>
      <c r="E67" s="76" t="s">
        <v>140</v>
      </c>
      <c r="F67" s="75" t="s">
        <v>141</v>
      </c>
      <c r="G67" s="75" t="s">
        <v>142</v>
      </c>
      <c r="H67" s="75" t="s">
        <v>143</v>
      </c>
      <c r="I67" s="75" t="s">
        <v>144</v>
      </c>
      <c r="J67" s="75">
        <v>8212</v>
      </c>
      <c r="K67" s="76" t="s">
        <v>145</v>
      </c>
      <c r="L67" s="76" t="s">
        <v>43</v>
      </c>
      <c r="M67" s="76">
        <v>108</v>
      </c>
      <c r="N67" s="76">
        <v>68</v>
      </c>
      <c r="O67" s="76">
        <v>576</v>
      </c>
      <c r="P67" s="76">
        <v>308</v>
      </c>
      <c r="Q67" s="76">
        <v>5880</v>
      </c>
      <c r="R67" s="76">
        <v>3484</v>
      </c>
      <c r="S67" s="76">
        <v>0.85</v>
      </c>
      <c r="T67" s="76">
        <v>0.8</v>
      </c>
      <c r="U67" s="76" t="s">
        <v>146</v>
      </c>
      <c r="V67" s="61"/>
      <c r="W67" s="61"/>
      <c r="X67" s="61"/>
      <c r="Y67" s="61"/>
      <c r="Z67" s="61"/>
    </row>
    <row r="68" spans="1:27" s="37" customFormat="1" ht="24">
      <c r="A68" s="128"/>
      <c r="B68" s="132" t="s">
        <v>369</v>
      </c>
      <c r="C68" s="129" t="s">
        <v>431</v>
      </c>
      <c r="D68" s="130"/>
      <c r="E68" s="131"/>
      <c r="F68" s="130"/>
      <c r="G68" s="130" t="s">
        <v>415</v>
      </c>
      <c r="H68" s="130"/>
      <c r="I68" s="130"/>
      <c r="J68" s="130" t="s">
        <v>416</v>
      </c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24"/>
      <c r="W68" s="124"/>
      <c r="X68" s="124"/>
      <c r="Y68" s="124"/>
      <c r="Z68" s="124"/>
      <c r="AA68" s="37">
        <f>ROUND((108% *0.85*100),0)</f>
        <v>92</v>
      </c>
    </row>
    <row r="69" spans="1:27" s="37" customFormat="1" ht="24">
      <c r="A69" s="128"/>
      <c r="B69" s="132" t="s">
        <v>372</v>
      </c>
      <c r="C69" s="129" t="s">
        <v>432</v>
      </c>
      <c r="D69" s="130"/>
      <c r="E69" s="131"/>
      <c r="F69" s="130"/>
      <c r="G69" s="130" t="s">
        <v>417</v>
      </c>
      <c r="H69" s="130"/>
      <c r="I69" s="130"/>
      <c r="J69" s="130" t="s">
        <v>418</v>
      </c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24"/>
      <c r="W69" s="124"/>
      <c r="X69" s="124"/>
      <c r="Y69" s="124"/>
      <c r="Z69" s="124"/>
      <c r="AA69" s="37">
        <f>ROUND((68% *0.8*100),0)</f>
        <v>54</v>
      </c>
    </row>
    <row r="70" spans="1:27" ht="36">
      <c r="A70" s="164" t="s">
        <v>147</v>
      </c>
      <c r="B70" s="165"/>
      <c r="C70" s="165"/>
      <c r="D70" s="165"/>
      <c r="E70" s="165"/>
      <c r="F70" s="165"/>
      <c r="G70" s="70">
        <v>33141</v>
      </c>
      <c r="H70" s="70" t="s">
        <v>148</v>
      </c>
      <c r="I70" s="70" t="s">
        <v>149</v>
      </c>
      <c r="J70" s="70">
        <v>183484</v>
      </c>
      <c r="K70" s="71" t="s">
        <v>150</v>
      </c>
      <c r="L70" s="71"/>
      <c r="M70" s="71"/>
      <c r="N70" s="71"/>
      <c r="O70" s="71"/>
      <c r="P70" s="71"/>
      <c r="Q70" s="71"/>
      <c r="R70" s="71"/>
      <c r="S70" s="71"/>
      <c r="T70" s="71"/>
      <c r="U70" s="71" t="s">
        <v>151</v>
      </c>
      <c r="V70" s="61"/>
      <c r="W70" s="61"/>
      <c r="X70" s="61"/>
      <c r="Y70" s="61"/>
      <c r="Z70" s="61"/>
    </row>
    <row r="71" spans="1:27">
      <c r="A71" s="164" t="s">
        <v>152</v>
      </c>
      <c r="B71" s="165"/>
      <c r="C71" s="165"/>
      <c r="D71" s="165"/>
      <c r="E71" s="165"/>
      <c r="F71" s="165"/>
      <c r="G71" s="70"/>
      <c r="H71" s="70"/>
      <c r="I71" s="70"/>
      <c r="J71" s="70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61"/>
      <c r="W71" s="61"/>
      <c r="X71" s="61"/>
      <c r="Y71" s="61"/>
      <c r="Z71" s="61"/>
    </row>
    <row r="72" spans="1:27">
      <c r="A72" s="164" t="s">
        <v>153</v>
      </c>
      <c r="B72" s="165"/>
      <c r="C72" s="165"/>
      <c r="D72" s="165"/>
      <c r="E72" s="165"/>
      <c r="F72" s="165"/>
      <c r="G72" s="70">
        <v>3634</v>
      </c>
      <c r="H72" s="70"/>
      <c r="I72" s="70"/>
      <c r="J72" s="70">
        <v>43762</v>
      </c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61"/>
      <c r="W72" s="61"/>
      <c r="X72" s="61"/>
      <c r="Y72" s="61"/>
      <c r="Z72" s="61"/>
    </row>
    <row r="73" spans="1:27">
      <c r="A73" s="164" t="s">
        <v>154</v>
      </c>
      <c r="B73" s="165"/>
      <c r="C73" s="165"/>
      <c r="D73" s="165"/>
      <c r="E73" s="165"/>
      <c r="F73" s="165"/>
      <c r="G73" s="70">
        <v>24833</v>
      </c>
      <c r="H73" s="70"/>
      <c r="I73" s="70"/>
      <c r="J73" s="70">
        <v>117539</v>
      </c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61"/>
      <c r="W73" s="61"/>
      <c r="X73" s="61"/>
      <c r="Y73" s="61"/>
      <c r="Z73" s="61"/>
    </row>
    <row r="74" spans="1:27">
      <c r="A74" s="164" t="s">
        <v>155</v>
      </c>
      <c r="B74" s="165"/>
      <c r="C74" s="165"/>
      <c r="D74" s="165"/>
      <c r="E74" s="165"/>
      <c r="F74" s="165"/>
      <c r="G74" s="70">
        <v>5260</v>
      </c>
      <c r="H74" s="70"/>
      <c r="I74" s="70"/>
      <c r="J74" s="70">
        <v>29328</v>
      </c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61"/>
      <c r="W74" s="61"/>
      <c r="X74" s="61"/>
      <c r="Y74" s="61"/>
      <c r="Z74" s="61"/>
    </row>
    <row r="75" spans="1:27">
      <c r="A75" s="162" t="s">
        <v>156</v>
      </c>
      <c r="B75" s="163"/>
      <c r="C75" s="163"/>
      <c r="D75" s="163"/>
      <c r="E75" s="163"/>
      <c r="F75" s="163"/>
      <c r="G75" s="70">
        <v>4155</v>
      </c>
      <c r="H75" s="70"/>
      <c r="I75" s="70"/>
      <c r="J75" s="70">
        <v>42537</v>
      </c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61"/>
      <c r="W75" s="61"/>
      <c r="X75" s="61"/>
      <c r="Y75" s="61"/>
      <c r="Z75" s="61"/>
    </row>
    <row r="76" spans="1:27">
      <c r="A76" s="162" t="s">
        <v>157</v>
      </c>
      <c r="B76" s="163"/>
      <c r="C76" s="163"/>
      <c r="D76" s="163"/>
      <c r="E76" s="163"/>
      <c r="F76" s="163"/>
      <c r="G76" s="70">
        <v>2052</v>
      </c>
      <c r="H76" s="70"/>
      <c r="I76" s="70"/>
      <c r="J76" s="70">
        <v>23272</v>
      </c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61"/>
      <c r="W76" s="61"/>
      <c r="X76" s="61"/>
      <c r="Y76" s="61"/>
      <c r="Z76" s="61"/>
    </row>
    <row r="77" spans="1:27" ht="12.95" customHeight="1">
      <c r="A77" s="162" t="s">
        <v>158</v>
      </c>
      <c r="B77" s="163"/>
      <c r="C77" s="163"/>
      <c r="D77" s="163"/>
      <c r="E77" s="163"/>
      <c r="F77" s="163"/>
      <c r="G77" s="70"/>
      <c r="H77" s="70"/>
      <c r="I77" s="70"/>
      <c r="J77" s="70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61"/>
      <c r="W77" s="61"/>
      <c r="X77" s="61"/>
      <c r="Y77" s="61"/>
      <c r="Z77" s="61"/>
    </row>
    <row r="78" spans="1:27">
      <c r="A78" s="164" t="s">
        <v>159</v>
      </c>
      <c r="B78" s="165"/>
      <c r="C78" s="165"/>
      <c r="D78" s="165"/>
      <c r="E78" s="165"/>
      <c r="F78" s="165"/>
      <c r="G78" s="70">
        <v>1115</v>
      </c>
      <c r="H78" s="70"/>
      <c r="I78" s="70"/>
      <c r="J78" s="70">
        <v>7954</v>
      </c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61"/>
      <c r="W78" s="61"/>
      <c r="X78" s="61"/>
      <c r="Y78" s="61"/>
      <c r="Z78" s="61"/>
    </row>
    <row r="79" spans="1:27">
      <c r="A79" s="164" t="s">
        <v>160</v>
      </c>
      <c r="B79" s="165"/>
      <c r="C79" s="165"/>
      <c r="D79" s="165"/>
      <c r="E79" s="165"/>
      <c r="F79" s="165"/>
      <c r="G79" s="70">
        <v>13697</v>
      </c>
      <c r="H79" s="70"/>
      <c r="I79" s="70"/>
      <c r="J79" s="70">
        <v>69708</v>
      </c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61"/>
      <c r="W79" s="61"/>
      <c r="X79" s="61"/>
      <c r="Y79" s="61"/>
      <c r="Z79" s="61"/>
    </row>
    <row r="80" spans="1:27">
      <c r="A80" s="164" t="s">
        <v>161</v>
      </c>
      <c r="B80" s="165"/>
      <c r="C80" s="165"/>
      <c r="D80" s="165"/>
      <c r="E80" s="165"/>
      <c r="F80" s="165"/>
      <c r="G80" s="70">
        <v>6853</v>
      </c>
      <c r="H80" s="70"/>
      <c r="I80" s="70"/>
      <c r="J80" s="70">
        <v>55586</v>
      </c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61"/>
      <c r="W80" s="61"/>
      <c r="X80" s="61"/>
      <c r="Y80" s="61"/>
      <c r="Z80" s="61"/>
    </row>
    <row r="81" spans="1:26">
      <c r="A81" s="164" t="s">
        <v>162</v>
      </c>
      <c r="B81" s="165"/>
      <c r="C81" s="165"/>
      <c r="D81" s="165"/>
      <c r="E81" s="165"/>
      <c r="F81" s="165"/>
      <c r="G81" s="70">
        <v>325</v>
      </c>
      <c r="H81" s="70"/>
      <c r="I81" s="70"/>
      <c r="J81" s="70">
        <v>2129</v>
      </c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61"/>
      <c r="W81" s="61"/>
      <c r="X81" s="61"/>
      <c r="Y81" s="61"/>
      <c r="Z81" s="61"/>
    </row>
    <row r="82" spans="1:26">
      <c r="A82" s="164" t="s">
        <v>163</v>
      </c>
      <c r="B82" s="165"/>
      <c r="C82" s="165"/>
      <c r="D82" s="165"/>
      <c r="E82" s="165"/>
      <c r="F82" s="165"/>
      <c r="G82" s="70">
        <v>8942</v>
      </c>
      <c r="H82" s="70"/>
      <c r="I82" s="70"/>
      <c r="J82" s="70">
        <v>50987</v>
      </c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61"/>
      <c r="W82" s="61"/>
      <c r="X82" s="61"/>
      <c r="Y82" s="61"/>
      <c r="Z82" s="61"/>
    </row>
    <row r="83" spans="1:26" ht="12.95" customHeight="1">
      <c r="A83" s="164" t="s">
        <v>164</v>
      </c>
      <c r="B83" s="165"/>
      <c r="C83" s="165"/>
      <c r="D83" s="165"/>
      <c r="E83" s="165"/>
      <c r="F83" s="165"/>
      <c r="G83" s="70">
        <v>6654</v>
      </c>
      <c r="H83" s="70"/>
      <c r="I83" s="70"/>
      <c r="J83" s="70">
        <v>45353</v>
      </c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61"/>
      <c r="W83" s="61"/>
      <c r="X83" s="61"/>
      <c r="Y83" s="61"/>
      <c r="Z83" s="61"/>
    </row>
    <row r="84" spans="1:26">
      <c r="A84" s="164" t="s">
        <v>165</v>
      </c>
      <c r="B84" s="165"/>
      <c r="C84" s="165"/>
      <c r="D84" s="165"/>
      <c r="E84" s="165"/>
      <c r="F84" s="165"/>
      <c r="G84" s="70">
        <v>1762</v>
      </c>
      <c r="H84" s="70"/>
      <c r="I84" s="70"/>
      <c r="J84" s="70">
        <v>17576</v>
      </c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61"/>
      <c r="W84" s="61"/>
      <c r="X84" s="61"/>
      <c r="Y84" s="61"/>
      <c r="Z84" s="61"/>
    </row>
    <row r="85" spans="1:26">
      <c r="A85" s="164" t="s">
        <v>166</v>
      </c>
      <c r="B85" s="165"/>
      <c r="C85" s="165"/>
      <c r="D85" s="165"/>
      <c r="E85" s="165"/>
      <c r="F85" s="165"/>
      <c r="G85" s="70">
        <v>39348</v>
      </c>
      <c r="H85" s="70"/>
      <c r="I85" s="70"/>
      <c r="J85" s="70">
        <v>249293</v>
      </c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61"/>
      <c r="W85" s="61"/>
      <c r="X85" s="61"/>
      <c r="Y85" s="61"/>
      <c r="Z85" s="61"/>
    </row>
    <row r="86" spans="1:26" s="135" customFormat="1">
      <c r="A86" s="159" t="s">
        <v>167</v>
      </c>
      <c r="B86" s="160"/>
      <c r="C86" s="160"/>
      <c r="D86" s="160"/>
      <c r="E86" s="160"/>
      <c r="F86" s="161"/>
      <c r="G86" s="141">
        <v>39348</v>
      </c>
      <c r="H86" s="141"/>
      <c r="I86" s="141"/>
      <c r="J86" s="141">
        <v>249293</v>
      </c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53"/>
      <c r="W86" s="53"/>
      <c r="X86" s="53"/>
      <c r="Y86" s="53"/>
      <c r="Z86" s="53"/>
    </row>
    <row r="87" spans="1:26" s="139" customFormat="1">
      <c r="A87" s="156" t="s">
        <v>419</v>
      </c>
      <c r="B87" s="157"/>
      <c r="C87" s="157"/>
      <c r="D87" s="157"/>
      <c r="E87" s="157"/>
      <c r="F87" s="158"/>
      <c r="G87" s="145">
        <v>114</v>
      </c>
      <c r="H87" s="143"/>
      <c r="I87" s="143"/>
      <c r="J87" s="145">
        <v>97</v>
      </c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38"/>
      <c r="W87" s="138"/>
      <c r="X87" s="138"/>
      <c r="Y87" s="138"/>
      <c r="Z87" s="138"/>
    </row>
    <row r="88" spans="1:26" s="139" customFormat="1">
      <c r="A88" s="156" t="s">
        <v>420</v>
      </c>
      <c r="B88" s="157"/>
      <c r="C88" s="157"/>
      <c r="D88" s="157"/>
      <c r="E88" s="157"/>
      <c r="F88" s="158"/>
      <c r="G88" s="145">
        <v>56</v>
      </c>
      <c r="H88" s="143"/>
      <c r="I88" s="143"/>
      <c r="J88" s="145">
        <v>53</v>
      </c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38"/>
      <c r="W88" s="138"/>
      <c r="X88" s="138"/>
      <c r="Y88" s="138"/>
      <c r="Z88" s="138"/>
    </row>
    <row r="89" spans="1:26" ht="36">
      <c r="A89" s="164" t="s">
        <v>168</v>
      </c>
      <c r="B89" s="165"/>
      <c r="C89" s="165"/>
      <c r="D89" s="165"/>
      <c r="E89" s="165"/>
      <c r="F89" s="165"/>
      <c r="G89" s="70">
        <v>33141</v>
      </c>
      <c r="H89" s="70" t="s">
        <v>148</v>
      </c>
      <c r="I89" s="70" t="s">
        <v>149</v>
      </c>
      <c r="J89" s="70">
        <v>183484</v>
      </c>
      <c r="K89" s="71" t="s">
        <v>150</v>
      </c>
      <c r="L89" s="71"/>
      <c r="M89" s="71"/>
      <c r="N89" s="71"/>
      <c r="O89" s="71"/>
      <c r="P89" s="71"/>
      <c r="Q89" s="71"/>
      <c r="R89" s="71"/>
      <c r="S89" s="71"/>
      <c r="T89" s="71"/>
      <c r="U89" s="71" t="s">
        <v>151</v>
      </c>
      <c r="V89" s="61"/>
      <c r="W89" s="61"/>
      <c r="X89" s="61"/>
      <c r="Y89" s="61"/>
      <c r="Z89" s="61"/>
    </row>
    <row r="90" spans="1:26">
      <c r="A90" s="164" t="s">
        <v>152</v>
      </c>
      <c r="B90" s="165"/>
      <c r="C90" s="165"/>
      <c r="D90" s="165"/>
      <c r="E90" s="165"/>
      <c r="F90" s="165"/>
      <c r="G90" s="70"/>
      <c r="H90" s="70"/>
      <c r="I90" s="70"/>
      <c r="J90" s="70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61"/>
      <c r="W90" s="61"/>
      <c r="X90" s="61"/>
      <c r="Y90" s="61"/>
      <c r="Z90" s="61"/>
    </row>
    <row r="91" spans="1:26">
      <c r="A91" s="164" t="s">
        <v>153</v>
      </c>
      <c r="B91" s="165"/>
      <c r="C91" s="165"/>
      <c r="D91" s="165"/>
      <c r="E91" s="165"/>
      <c r="F91" s="165"/>
      <c r="G91" s="70">
        <v>3634</v>
      </c>
      <c r="H91" s="70"/>
      <c r="I91" s="70"/>
      <c r="J91" s="70">
        <v>43762</v>
      </c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61"/>
      <c r="W91" s="61"/>
      <c r="X91" s="61"/>
      <c r="Y91" s="61"/>
      <c r="Z91" s="61"/>
    </row>
    <row r="92" spans="1:26">
      <c r="A92" s="164" t="s">
        <v>154</v>
      </c>
      <c r="B92" s="165"/>
      <c r="C92" s="165"/>
      <c r="D92" s="165"/>
      <c r="E92" s="165"/>
      <c r="F92" s="165"/>
      <c r="G92" s="70">
        <v>24833</v>
      </c>
      <c r="H92" s="70"/>
      <c r="I92" s="70"/>
      <c r="J92" s="70">
        <v>117539</v>
      </c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61"/>
      <c r="W92" s="61"/>
      <c r="X92" s="61"/>
      <c r="Y92" s="61"/>
      <c r="Z92" s="61"/>
    </row>
    <row r="93" spans="1:26">
      <c r="A93" s="164" t="s">
        <v>155</v>
      </c>
      <c r="B93" s="165"/>
      <c r="C93" s="165"/>
      <c r="D93" s="165"/>
      <c r="E93" s="165"/>
      <c r="F93" s="165"/>
      <c r="G93" s="70">
        <v>5260</v>
      </c>
      <c r="H93" s="70"/>
      <c r="I93" s="70"/>
      <c r="J93" s="70">
        <v>29328</v>
      </c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61"/>
      <c r="W93" s="61"/>
      <c r="X93" s="61"/>
      <c r="Y93" s="61"/>
      <c r="Z93" s="61"/>
    </row>
    <row r="94" spans="1:26">
      <c r="A94" s="162" t="s">
        <v>156</v>
      </c>
      <c r="B94" s="163"/>
      <c r="C94" s="163"/>
      <c r="D94" s="163"/>
      <c r="E94" s="163"/>
      <c r="F94" s="163"/>
      <c r="G94" s="70">
        <v>4155</v>
      </c>
      <c r="H94" s="70"/>
      <c r="I94" s="70"/>
      <c r="J94" s="70">
        <v>42537</v>
      </c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61"/>
      <c r="W94" s="61"/>
      <c r="X94" s="61"/>
      <c r="Y94" s="61"/>
      <c r="Z94" s="61"/>
    </row>
    <row r="95" spans="1:26">
      <c r="A95" s="162" t="s">
        <v>157</v>
      </c>
      <c r="B95" s="163"/>
      <c r="C95" s="163"/>
      <c r="D95" s="163"/>
      <c r="E95" s="163"/>
      <c r="F95" s="163"/>
      <c r="G95" s="70">
        <v>2052</v>
      </c>
      <c r="H95" s="70"/>
      <c r="I95" s="70"/>
      <c r="J95" s="70">
        <v>23272</v>
      </c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61"/>
      <c r="W95" s="61"/>
      <c r="X95" s="61"/>
      <c r="Y95" s="61"/>
      <c r="Z95" s="61"/>
    </row>
    <row r="96" spans="1:26">
      <c r="A96" s="162" t="s">
        <v>169</v>
      </c>
      <c r="B96" s="163"/>
      <c r="C96" s="163"/>
      <c r="D96" s="163"/>
      <c r="E96" s="163"/>
      <c r="F96" s="163"/>
      <c r="G96" s="70"/>
      <c r="H96" s="70"/>
      <c r="I96" s="70"/>
      <c r="J96" s="70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61"/>
      <c r="W96" s="61"/>
      <c r="X96" s="61"/>
      <c r="Y96" s="61"/>
      <c r="Z96" s="61"/>
    </row>
    <row r="97" spans="1:26">
      <c r="A97" s="164" t="s">
        <v>159</v>
      </c>
      <c r="B97" s="165"/>
      <c r="C97" s="165"/>
      <c r="D97" s="165"/>
      <c r="E97" s="165"/>
      <c r="F97" s="165"/>
      <c r="G97" s="70">
        <v>1115</v>
      </c>
      <c r="H97" s="70"/>
      <c r="I97" s="70"/>
      <c r="J97" s="70">
        <v>7954</v>
      </c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61"/>
      <c r="W97" s="61"/>
      <c r="X97" s="61"/>
      <c r="Y97" s="61"/>
      <c r="Z97" s="61"/>
    </row>
    <row r="98" spans="1:26">
      <c r="A98" s="164" t="s">
        <v>160</v>
      </c>
      <c r="B98" s="165"/>
      <c r="C98" s="165"/>
      <c r="D98" s="165"/>
      <c r="E98" s="165"/>
      <c r="F98" s="165"/>
      <c r="G98" s="70">
        <v>13697</v>
      </c>
      <c r="H98" s="70"/>
      <c r="I98" s="70"/>
      <c r="J98" s="70">
        <v>69708</v>
      </c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61"/>
      <c r="W98" s="61"/>
      <c r="X98" s="61"/>
      <c r="Y98" s="61"/>
      <c r="Z98" s="61"/>
    </row>
    <row r="99" spans="1:26">
      <c r="A99" s="164" t="s">
        <v>161</v>
      </c>
      <c r="B99" s="165"/>
      <c r="C99" s="165"/>
      <c r="D99" s="165"/>
      <c r="E99" s="165"/>
      <c r="F99" s="165"/>
      <c r="G99" s="70">
        <v>6853</v>
      </c>
      <c r="H99" s="70"/>
      <c r="I99" s="70"/>
      <c r="J99" s="70">
        <v>55586</v>
      </c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61"/>
      <c r="W99" s="61"/>
      <c r="X99" s="61"/>
      <c r="Y99" s="61"/>
      <c r="Z99" s="61"/>
    </row>
    <row r="100" spans="1:26">
      <c r="A100" s="164" t="s">
        <v>162</v>
      </c>
      <c r="B100" s="165"/>
      <c r="C100" s="165"/>
      <c r="D100" s="165"/>
      <c r="E100" s="165"/>
      <c r="F100" s="165"/>
      <c r="G100" s="70">
        <v>325</v>
      </c>
      <c r="H100" s="70"/>
      <c r="I100" s="70"/>
      <c r="J100" s="70">
        <v>2129</v>
      </c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61"/>
      <c r="W100" s="61"/>
      <c r="X100" s="61"/>
      <c r="Y100" s="61"/>
      <c r="Z100" s="61"/>
    </row>
    <row r="101" spans="1:26">
      <c r="A101" s="164" t="s">
        <v>163</v>
      </c>
      <c r="B101" s="165"/>
      <c r="C101" s="165"/>
      <c r="D101" s="165"/>
      <c r="E101" s="165"/>
      <c r="F101" s="165"/>
      <c r="G101" s="70">
        <v>8942</v>
      </c>
      <c r="H101" s="70"/>
      <c r="I101" s="70"/>
      <c r="J101" s="70">
        <v>50987</v>
      </c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61"/>
      <c r="W101" s="61"/>
      <c r="X101" s="61"/>
      <c r="Y101" s="61"/>
      <c r="Z101" s="61"/>
    </row>
    <row r="102" spans="1:26" ht="12.95" customHeight="1">
      <c r="A102" s="164" t="s">
        <v>164</v>
      </c>
      <c r="B102" s="165"/>
      <c r="C102" s="165"/>
      <c r="D102" s="165"/>
      <c r="E102" s="165"/>
      <c r="F102" s="165"/>
      <c r="G102" s="70">
        <v>6654</v>
      </c>
      <c r="H102" s="70"/>
      <c r="I102" s="70"/>
      <c r="J102" s="70">
        <v>45353</v>
      </c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61"/>
      <c r="W102" s="61"/>
      <c r="X102" s="61"/>
      <c r="Y102" s="61"/>
      <c r="Z102" s="61"/>
    </row>
    <row r="103" spans="1:26">
      <c r="A103" s="164" t="s">
        <v>165</v>
      </c>
      <c r="B103" s="165"/>
      <c r="C103" s="165"/>
      <c r="D103" s="165"/>
      <c r="E103" s="165"/>
      <c r="F103" s="165"/>
      <c r="G103" s="70">
        <v>1762</v>
      </c>
      <c r="H103" s="70"/>
      <c r="I103" s="70"/>
      <c r="J103" s="70">
        <v>17576</v>
      </c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61"/>
      <c r="W103" s="61"/>
      <c r="X103" s="61"/>
      <c r="Y103" s="61"/>
      <c r="Z103" s="61"/>
    </row>
    <row r="104" spans="1:26">
      <c r="A104" s="164" t="s">
        <v>166</v>
      </c>
      <c r="B104" s="165"/>
      <c r="C104" s="165"/>
      <c r="D104" s="165"/>
      <c r="E104" s="165"/>
      <c r="F104" s="165"/>
      <c r="G104" s="70">
        <v>39348</v>
      </c>
      <c r="H104" s="70"/>
      <c r="I104" s="70"/>
      <c r="J104" s="70">
        <v>249293</v>
      </c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61"/>
      <c r="W104" s="61"/>
      <c r="X104" s="61"/>
      <c r="Y104" s="61"/>
      <c r="Z104" s="61"/>
    </row>
    <row r="105" spans="1:26" s="135" customFormat="1">
      <c r="A105" s="159" t="s">
        <v>170</v>
      </c>
      <c r="B105" s="160"/>
      <c r="C105" s="160"/>
      <c r="D105" s="160"/>
      <c r="E105" s="160"/>
      <c r="F105" s="161"/>
      <c r="G105" s="133">
        <v>39348</v>
      </c>
      <c r="H105" s="133"/>
      <c r="I105" s="133"/>
      <c r="J105" s="133">
        <v>249293</v>
      </c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53"/>
      <c r="W105" s="53"/>
      <c r="X105" s="53"/>
      <c r="Y105" s="53"/>
      <c r="Z105" s="53"/>
    </row>
    <row r="106" spans="1:26" s="139" customFormat="1">
      <c r="A106" s="156" t="s">
        <v>419</v>
      </c>
      <c r="B106" s="157"/>
      <c r="C106" s="157"/>
      <c r="D106" s="157"/>
      <c r="E106" s="157"/>
      <c r="F106" s="158"/>
      <c r="G106" s="140">
        <v>114</v>
      </c>
      <c r="H106" s="136"/>
      <c r="I106" s="136"/>
      <c r="J106" s="140">
        <v>97</v>
      </c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8"/>
      <c r="W106" s="138"/>
      <c r="X106" s="138"/>
      <c r="Y106" s="138"/>
      <c r="Z106" s="138"/>
    </row>
    <row r="107" spans="1:26" s="139" customFormat="1">
      <c r="A107" s="156" t="s">
        <v>420</v>
      </c>
      <c r="B107" s="157"/>
      <c r="C107" s="157"/>
      <c r="D107" s="157"/>
      <c r="E107" s="157"/>
      <c r="F107" s="158"/>
      <c r="G107" s="140">
        <v>56</v>
      </c>
      <c r="H107" s="136"/>
      <c r="I107" s="136"/>
      <c r="J107" s="140">
        <v>53</v>
      </c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8"/>
      <c r="W107" s="138"/>
      <c r="X107" s="138"/>
      <c r="Y107" s="138"/>
      <c r="Z107" s="138"/>
    </row>
    <row r="108" spans="1:26">
      <c r="A108" s="115"/>
      <c r="B108" s="116" t="s">
        <v>363</v>
      </c>
      <c r="C108" s="58"/>
      <c r="D108" s="59"/>
      <c r="E108" s="60"/>
      <c r="F108" s="59"/>
      <c r="G108" s="59"/>
      <c r="H108" s="59"/>
      <c r="I108" s="59"/>
      <c r="J108" s="118">
        <v>44873</v>
      </c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1"/>
      <c r="W108" s="61"/>
      <c r="X108" s="61"/>
      <c r="Y108" s="61"/>
      <c r="Z108" s="61"/>
    </row>
    <row r="109" spans="1:26">
      <c r="A109" s="117"/>
      <c r="B109" s="117" t="s">
        <v>364</v>
      </c>
      <c r="C109" s="62"/>
      <c r="D109" s="62"/>
      <c r="E109" s="62"/>
      <c r="F109" s="62"/>
      <c r="G109" s="62"/>
      <c r="H109" s="62"/>
      <c r="I109" s="62"/>
      <c r="J109" s="117">
        <v>294166</v>
      </c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1"/>
      <c r="W109" s="61"/>
      <c r="X109" s="61"/>
      <c r="Y109" s="61"/>
      <c r="Z109" s="61"/>
    </row>
    <row r="110" spans="1:26" ht="24">
      <c r="A110" s="62"/>
      <c r="B110" s="62" t="s">
        <v>365</v>
      </c>
      <c r="C110" s="62" t="s">
        <v>366</v>
      </c>
      <c r="D110" s="62" t="s">
        <v>367</v>
      </c>
      <c r="E110" s="62" t="s">
        <v>368</v>
      </c>
      <c r="F110" s="62"/>
      <c r="G110" s="62"/>
      <c r="H110" s="62"/>
      <c r="I110" s="62"/>
      <c r="J110" s="62">
        <v>4942</v>
      </c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1"/>
      <c r="W110" s="61"/>
      <c r="X110" s="61"/>
      <c r="Y110" s="61"/>
      <c r="Z110" s="61"/>
    </row>
    <row r="111" spans="1:26">
      <c r="A111" s="166" t="s">
        <v>171</v>
      </c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62"/>
      <c r="U111" s="62"/>
      <c r="V111" s="61"/>
      <c r="W111" s="61"/>
      <c r="X111" s="61"/>
      <c r="Y111" s="61"/>
      <c r="Z111" s="61"/>
    </row>
    <row r="112" spans="1:26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1"/>
      <c r="W112" s="61"/>
      <c r="X112" s="61"/>
      <c r="Y112" s="61"/>
      <c r="Z112" s="61"/>
    </row>
    <row r="113" spans="1:26">
      <c r="A113" s="152" t="s">
        <v>172</v>
      </c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77" t="s">
        <v>173</v>
      </c>
      <c r="U113" s="77" t="s">
        <v>174</v>
      </c>
      <c r="V113" s="61"/>
      <c r="W113" s="61"/>
      <c r="X113" s="61"/>
      <c r="Y113" s="61"/>
      <c r="Z113" s="61"/>
    </row>
    <row r="114" spans="1:26">
      <c r="A114" s="154" t="s">
        <v>175</v>
      </c>
      <c r="B114" s="155"/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78"/>
      <c r="U114" s="81"/>
      <c r="V114" s="61"/>
      <c r="W114" s="61"/>
      <c r="X114" s="61"/>
      <c r="Y114" s="61"/>
      <c r="Z114" s="61"/>
    </row>
    <row r="115" spans="1:26">
      <c r="A115" s="151" t="s">
        <v>176</v>
      </c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78"/>
      <c r="U115" s="81"/>
      <c r="V115" s="61"/>
      <c r="W115" s="61"/>
      <c r="X115" s="61"/>
      <c r="Y115" s="61"/>
      <c r="Z115" s="61"/>
    </row>
    <row r="116" spans="1:26">
      <c r="A116" s="149" t="s">
        <v>177</v>
      </c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79">
        <v>95</v>
      </c>
      <c r="U116" s="82">
        <v>50</v>
      </c>
      <c r="V116" s="61"/>
      <c r="W116" s="61"/>
      <c r="X116" s="61"/>
      <c r="Y116" s="61"/>
      <c r="Z116" s="61"/>
    </row>
    <row r="117" spans="1:26">
      <c r="A117" s="149" t="s">
        <v>178</v>
      </c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79"/>
      <c r="U117" s="82"/>
      <c r="V117" s="61"/>
      <c r="W117" s="61"/>
      <c r="X117" s="61"/>
      <c r="Y117" s="61"/>
      <c r="Z117" s="61"/>
    </row>
    <row r="118" spans="1:26">
      <c r="A118" s="149" t="s">
        <v>179</v>
      </c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79"/>
      <c r="U118" s="82"/>
      <c r="V118" s="61"/>
      <c r="W118" s="61"/>
      <c r="X118" s="61"/>
      <c r="Y118" s="61"/>
      <c r="Z118" s="61"/>
    </row>
    <row r="119" spans="1:26">
      <c r="A119" s="149" t="s">
        <v>180</v>
      </c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79">
        <v>80</v>
      </c>
      <c r="U119" s="82">
        <v>45</v>
      </c>
      <c r="V119" s="61"/>
      <c r="W119" s="61"/>
      <c r="X119" s="61"/>
      <c r="Y119" s="61"/>
      <c r="Z119" s="61"/>
    </row>
    <row r="120" spans="1:26">
      <c r="A120" s="149" t="s">
        <v>181</v>
      </c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79"/>
      <c r="U120" s="82"/>
      <c r="V120" s="61"/>
      <c r="W120" s="61"/>
      <c r="X120" s="61"/>
      <c r="Y120" s="61"/>
      <c r="Z120" s="61"/>
    </row>
    <row r="121" spans="1:26">
      <c r="A121" s="149" t="s">
        <v>182</v>
      </c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79"/>
      <c r="U121" s="82"/>
      <c r="V121" s="61"/>
      <c r="W121" s="61"/>
      <c r="X121" s="61"/>
      <c r="Y121" s="61"/>
      <c r="Z121" s="61"/>
    </row>
    <row r="122" spans="1:26">
      <c r="A122" s="149" t="s">
        <v>183</v>
      </c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79"/>
      <c r="U122" s="82"/>
      <c r="V122" s="61"/>
      <c r="W122" s="61"/>
      <c r="X122" s="61"/>
      <c r="Y122" s="61"/>
      <c r="Z122" s="61"/>
    </row>
    <row r="123" spans="1:26">
      <c r="A123" s="149" t="s">
        <v>184</v>
      </c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79"/>
      <c r="U123" s="82"/>
      <c r="V123" s="61"/>
      <c r="W123" s="61"/>
      <c r="X123" s="61"/>
      <c r="Y123" s="61"/>
      <c r="Z123" s="61"/>
    </row>
    <row r="124" spans="1:26">
      <c r="A124" s="149" t="s">
        <v>185</v>
      </c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79">
        <v>130</v>
      </c>
      <c r="U124" s="82">
        <v>89</v>
      </c>
      <c r="V124" s="61"/>
      <c r="W124" s="61"/>
      <c r="X124" s="61"/>
      <c r="Y124" s="61"/>
      <c r="Z124" s="61"/>
    </row>
    <row r="125" spans="1:26">
      <c r="A125" s="149" t="s">
        <v>186</v>
      </c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79"/>
      <c r="U125" s="82"/>
      <c r="V125" s="61"/>
      <c r="W125" s="61"/>
      <c r="X125" s="61"/>
      <c r="Y125" s="61"/>
      <c r="Z125" s="61"/>
    </row>
    <row r="126" spans="1:26">
      <c r="A126" s="149" t="s">
        <v>187</v>
      </c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79"/>
      <c r="U126" s="82"/>
      <c r="V126" s="61"/>
      <c r="W126" s="61"/>
      <c r="X126" s="61"/>
      <c r="Y126" s="61"/>
      <c r="Z126" s="61"/>
    </row>
    <row r="127" spans="1:26">
      <c r="A127" s="149" t="s">
        <v>188</v>
      </c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79"/>
      <c r="U127" s="82"/>
      <c r="V127" s="61"/>
      <c r="W127" s="61"/>
      <c r="X127" s="61"/>
      <c r="Y127" s="61"/>
      <c r="Z127" s="61"/>
    </row>
    <row r="128" spans="1:26">
      <c r="A128" s="149" t="s">
        <v>189</v>
      </c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79"/>
      <c r="U128" s="82"/>
      <c r="V128" s="61"/>
      <c r="W128" s="61"/>
      <c r="X128" s="61"/>
      <c r="Y128" s="61"/>
      <c r="Z128" s="61"/>
    </row>
    <row r="129" spans="1:26">
      <c r="A129" s="149" t="s">
        <v>190</v>
      </c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79">
        <v>90</v>
      </c>
      <c r="U129" s="82">
        <v>70</v>
      </c>
      <c r="V129" s="61"/>
      <c r="W129" s="61"/>
      <c r="X129" s="61"/>
      <c r="Y129" s="61"/>
      <c r="Z129" s="61"/>
    </row>
    <row r="130" spans="1:26">
      <c r="A130" s="149" t="s">
        <v>191</v>
      </c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79"/>
      <c r="U130" s="82"/>
      <c r="V130" s="61"/>
      <c r="W130" s="61"/>
      <c r="X130" s="61"/>
      <c r="Y130" s="61"/>
      <c r="Z130" s="61"/>
    </row>
    <row r="131" spans="1:26">
      <c r="A131" s="149" t="s">
        <v>192</v>
      </c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79">
        <v>100</v>
      </c>
      <c r="U131" s="82">
        <v>70</v>
      </c>
      <c r="V131" s="61"/>
      <c r="W131" s="61"/>
      <c r="X131" s="61"/>
      <c r="Y131" s="61"/>
      <c r="Z131" s="61"/>
    </row>
    <row r="132" spans="1:26">
      <c r="A132" s="149" t="s">
        <v>193</v>
      </c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79"/>
      <c r="U132" s="82"/>
      <c r="V132" s="61"/>
      <c r="W132" s="61"/>
      <c r="X132" s="61"/>
      <c r="Y132" s="61"/>
      <c r="Z132" s="61"/>
    </row>
    <row r="133" spans="1:26">
      <c r="A133" s="149" t="s">
        <v>194</v>
      </c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79"/>
      <c r="U133" s="82"/>
      <c r="V133" s="61"/>
      <c r="W133" s="61"/>
      <c r="X133" s="61"/>
      <c r="Y133" s="61"/>
      <c r="Z133" s="61"/>
    </row>
    <row r="134" spans="1:26">
      <c r="A134" s="149" t="s">
        <v>195</v>
      </c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79"/>
      <c r="U134" s="82"/>
      <c r="V134" s="61"/>
      <c r="W134" s="61"/>
      <c r="X134" s="61"/>
      <c r="Y134" s="61"/>
      <c r="Z134" s="61"/>
    </row>
    <row r="135" spans="1:26">
      <c r="A135" s="149" t="s">
        <v>196</v>
      </c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79"/>
      <c r="U135" s="82"/>
      <c r="V135" s="61"/>
      <c r="W135" s="61"/>
      <c r="X135" s="61"/>
      <c r="Y135" s="61"/>
      <c r="Z135" s="61"/>
    </row>
    <row r="136" spans="1:26">
      <c r="A136" s="149" t="s">
        <v>197</v>
      </c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79">
        <v>130</v>
      </c>
      <c r="U136" s="82">
        <v>85</v>
      </c>
      <c r="V136" s="61"/>
      <c r="W136" s="61"/>
      <c r="X136" s="61"/>
      <c r="Y136" s="61"/>
      <c r="Z136" s="61"/>
    </row>
    <row r="137" spans="1:26">
      <c r="A137" s="149" t="s">
        <v>198</v>
      </c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79"/>
      <c r="U137" s="82"/>
      <c r="V137" s="61"/>
      <c r="W137" s="61"/>
      <c r="X137" s="61"/>
      <c r="Y137" s="61"/>
      <c r="Z137" s="61"/>
    </row>
    <row r="138" spans="1:26">
      <c r="A138" s="149" t="s">
        <v>199</v>
      </c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79"/>
      <c r="U138" s="82"/>
      <c r="V138" s="61"/>
      <c r="W138" s="61"/>
      <c r="X138" s="61"/>
      <c r="Y138" s="61"/>
      <c r="Z138" s="61"/>
    </row>
    <row r="139" spans="1:26">
      <c r="A139" s="149" t="s">
        <v>200</v>
      </c>
      <c r="B139" s="150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79"/>
      <c r="U139" s="82"/>
      <c r="V139" s="61"/>
      <c r="W139" s="61"/>
      <c r="X139" s="61"/>
      <c r="Y139" s="61"/>
      <c r="Z139" s="61"/>
    </row>
    <row r="140" spans="1:26">
      <c r="A140" s="151" t="s">
        <v>201</v>
      </c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79"/>
      <c r="U140" s="82"/>
      <c r="V140" s="61"/>
      <c r="W140" s="61"/>
      <c r="X140" s="61"/>
      <c r="Y140" s="61"/>
      <c r="Z140" s="61"/>
    </row>
    <row r="141" spans="1:26">
      <c r="A141" s="149" t="s">
        <v>202</v>
      </c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79">
        <v>74</v>
      </c>
      <c r="U141" s="82">
        <v>50</v>
      </c>
      <c r="V141" s="61"/>
      <c r="W141" s="61"/>
      <c r="X141" s="61"/>
      <c r="Y141" s="61"/>
      <c r="Z141" s="61"/>
    </row>
    <row r="142" spans="1:26">
      <c r="A142" s="149" t="s">
        <v>203</v>
      </c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79">
        <v>108</v>
      </c>
      <c r="U142" s="82">
        <v>68</v>
      </c>
      <c r="V142" s="61"/>
      <c r="W142" s="61"/>
      <c r="X142" s="61"/>
      <c r="Y142" s="61"/>
      <c r="Z142" s="61"/>
    </row>
    <row r="143" spans="1:26">
      <c r="A143" s="147" t="s">
        <v>204</v>
      </c>
      <c r="B143" s="148"/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80"/>
      <c r="U143" s="83"/>
      <c r="V143" s="61"/>
      <c r="W143" s="61"/>
      <c r="X143" s="61"/>
      <c r="Y143" s="61"/>
      <c r="Z143" s="61"/>
    </row>
    <row r="144" spans="1:26">
      <c r="A144" s="39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61"/>
      <c r="W144" s="61"/>
      <c r="X144" s="61"/>
      <c r="Y144" s="61"/>
      <c r="Z144" s="61"/>
    </row>
    <row r="145" spans="1:26">
      <c r="A145" s="63"/>
      <c r="B145" s="119" t="s">
        <v>435</v>
      </c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>
      <c r="A146" s="39"/>
      <c r="B146" s="119" t="s">
        <v>436</v>
      </c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>
      <c r="A147" s="63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>
      <c r="A148" s="5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40"/>
      <c r="W148" s="40"/>
      <c r="X148" s="40"/>
      <c r="Y148" s="40"/>
      <c r="Z148" s="40"/>
    </row>
    <row r="149" spans="1:26">
      <c r="V149" s="64"/>
      <c r="W149" s="64"/>
      <c r="X149" s="64"/>
      <c r="Y149" s="64"/>
      <c r="Z149" s="64"/>
    </row>
  </sheetData>
  <mergeCells count="96">
    <mergeCell ref="J22:U22"/>
    <mergeCell ref="G16:H16"/>
    <mergeCell ref="J13:K13"/>
    <mergeCell ref="J16:K16"/>
    <mergeCell ref="G14:H14"/>
    <mergeCell ref="G15:H15"/>
    <mergeCell ref="J14:K14"/>
    <mergeCell ref="J15:K15"/>
    <mergeCell ref="B22:B24"/>
    <mergeCell ref="C22:C24"/>
    <mergeCell ref="D22:F22"/>
    <mergeCell ref="D23:D24"/>
    <mergeCell ref="A7:U7"/>
    <mergeCell ref="A8:U8"/>
    <mergeCell ref="A9:U9"/>
    <mergeCell ref="A10:U10"/>
    <mergeCell ref="J23:J24"/>
    <mergeCell ref="G22:I22"/>
    <mergeCell ref="A75:F75"/>
    <mergeCell ref="A76:F76"/>
    <mergeCell ref="A77:F77"/>
    <mergeCell ref="J12:U12"/>
    <mergeCell ref="G13:H13"/>
    <mergeCell ref="G12:I12"/>
    <mergeCell ref="G23:G24"/>
    <mergeCell ref="G17:H17"/>
    <mergeCell ref="J17:K17"/>
    <mergeCell ref="A22:A24"/>
    <mergeCell ref="A26:U26"/>
    <mergeCell ref="A70:F70"/>
    <mergeCell ref="A71:F71"/>
    <mergeCell ref="A72:F72"/>
    <mergeCell ref="A73:F73"/>
    <mergeCell ref="A74:F74"/>
    <mergeCell ref="A89:F89"/>
    <mergeCell ref="A78:F78"/>
    <mergeCell ref="A79:F79"/>
    <mergeCell ref="A88:F88"/>
    <mergeCell ref="A90:F90"/>
    <mergeCell ref="A80:F80"/>
    <mergeCell ref="A102:F102"/>
    <mergeCell ref="A104:F104"/>
    <mergeCell ref="A91:F91"/>
    <mergeCell ref="A92:F92"/>
    <mergeCell ref="A93:F93"/>
    <mergeCell ref="A81:F81"/>
    <mergeCell ref="A82:F82"/>
    <mergeCell ref="A83:F83"/>
    <mergeCell ref="A84:F84"/>
    <mergeCell ref="A85:F85"/>
    <mergeCell ref="A120:S120"/>
    <mergeCell ref="A105:F105"/>
    <mergeCell ref="A111:S111"/>
    <mergeCell ref="A95:F95"/>
    <mergeCell ref="A96:F96"/>
    <mergeCell ref="A97:F97"/>
    <mergeCell ref="A98:F98"/>
    <mergeCell ref="A99:F99"/>
    <mergeCell ref="A100:F100"/>
    <mergeCell ref="A101:F101"/>
    <mergeCell ref="A130:S130"/>
    <mergeCell ref="A124:S124"/>
    <mergeCell ref="A107:F107"/>
    <mergeCell ref="A94:F94"/>
    <mergeCell ref="A103:F103"/>
    <mergeCell ref="A121:S121"/>
    <mergeCell ref="A115:S115"/>
    <mergeCell ref="A116:S116"/>
    <mergeCell ref="A117:S117"/>
    <mergeCell ref="A118:S118"/>
    <mergeCell ref="A106:F106"/>
    <mergeCell ref="A86:F86"/>
    <mergeCell ref="A87:F87"/>
    <mergeCell ref="A137:S137"/>
    <mergeCell ref="A119:S119"/>
    <mergeCell ref="A125:S125"/>
    <mergeCell ref="A126:S126"/>
    <mergeCell ref="A127:S127"/>
    <mergeCell ref="A128:S128"/>
    <mergeCell ref="A131:S131"/>
    <mergeCell ref="A135:S135"/>
    <mergeCell ref="A136:S136"/>
    <mergeCell ref="A132:S132"/>
    <mergeCell ref="A133:S133"/>
    <mergeCell ref="A134:S134"/>
    <mergeCell ref="A113:S113"/>
    <mergeCell ref="A114:S114"/>
    <mergeCell ref="A122:S122"/>
    <mergeCell ref="A123:S123"/>
    <mergeCell ref="A129:S129"/>
    <mergeCell ref="A143:S143"/>
    <mergeCell ref="A138:S138"/>
    <mergeCell ref="A139:S139"/>
    <mergeCell ref="A142:S142"/>
    <mergeCell ref="A140:S140"/>
    <mergeCell ref="A141:S141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80" fitToHeight="30000" orientation="landscape" r:id="rId1"/>
  <headerFooter alignWithMargins="0">
    <oddHeader>&amp;LГРАНД-Смета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W113"/>
  <sheetViews>
    <sheetView showGridLines="0" tabSelected="1" zoomScaleNormal="100" workbookViewId="0">
      <selection activeCell="C11" sqref="C11"/>
    </sheetView>
  </sheetViews>
  <sheetFormatPr defaultRowHeight="12.75"/>
  <cols>
    <col min="1" max="1" width="6" style="11" customWidth="1"/>
    <col min="2" max="2" width="16" style="11" customWidth="1"/>
    <col min="3" max="3" width="33.5703125" style="11" customWidth="1"/>
    <col min="4" max="6" width="11.5703125" style="11" customWidth="1"/>
    <col min="7" max="7" width="12.7109375" style="11" customWidth="1"/>
    <col min="8" max="10" width="11.5703125" style="11" customWidth="1"/>
    <col min="11" max="11" width="12.7109375" style="11" customWidth="1"/>
    <col min="12" max="12" width="12.7109375" style="11" hidden="1" customWidth="1"/>
    <col min="13" max="13" width="11.28515625" style="11" customWidth="1"/>
    <col min="14" max="14" width="15.28515625" style="11" customWidth="1"/>
    <col min="15" max="16" width="0" style="11" hidden="1" customWidth="1"/>
    <col min="17" max="16384" width="9.140625" style="11"/>
  </cols>
  <sheetData>
    <row r="1" spans="1:23">
      <c r="J1" s="33" t="s">
        <v>357</v>
      </c>
      <c r="K1" s="33"/>
      <c r="L1" s="33"/>
    </row>
    <row r="2" spans="1:23">
      <c r="J2" s="37" t="s">
        <v>433</v>
      </c>
      <c r="K2" s="33"/>
      <c r="L2" s="33"/>
    </row>
    <row r="3" spans="1:23" s="3" customFormat="1">
      <c r="A3" s="4" t="s">
        <v>437</v>
      </c>
      <c r="B3" s="2"/>
      <c r="C3" s="2"/>
      <c r="D3" s="2"/>
      <c r="L3" s="26"/>
    </row>
    <row r="4" spans="1:23" s="3" customFormat="1">
      <c r="A4" s="1"/>
      <c r="B4" s="2"/>
      <c r="C4" s="2"/>
      <c r="D4" s="2"/>
      <c r="L4" s="26"/>
    </row>
    <row r="5" spans="1:23" s="3" customFormat="1">
      <c r="A5" s="4" t="s">
        <v>438</v>
      </c>
      <c r="B5" s="2"/>
      <c r="C5" s="2"/>
      <c r="D5" s="2"/>
      <c r="L5" s="26"/>
    </row>
    <row r="6" spans="1:23" s="3" customFormat="1" ht="14.25">
      <c r="A6" s="204" t="s">
        <v>37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5"/>
      <c r="P6" s="5"/>
      <c r="Q6" s="5"/>
      <c r="R6" s="5"/>
      <c r="S6" s="5"/>
      <c r="T6" s="5"/>
      <c r="U6" s="5"/>
      <c r="V6" s="5"/>
      <c r="W6" s="5"/>
    </row>
    <row r="7" spans="1:23" s="3" customFormat="1" ht="11.25">
      <c r="A7" s="205" t="s">
        <v>33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6"/>
      <c r="P7" s="6"/>
      <c r="Q7" s="6"/>
      <c r="R7" s="6"/>
      <c r="S7" s="6"/>
      <c r="T7" s="6"/>
      <c r="U7" s="6"/>
      <c r="V7" s="6"/>
      <c r="W7" s="6"/>
    </row>
    <row r="8" spans="1:23" s="3" customFormat="1" ht="11.25">
      <c r="A8" s="205" t="s">
        <v>361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6"/>
      <c r="P8" s="6"/>
      <c r="Q8" s="6"/>
      <c r="R8" s="6"/>
      <c r="S8" s="6"/>
      <c r="T8" s="6"/>
      <c r="U8" s="6"/>
      <c r="V8" s="6"/>
      <c r="W8" s="6"/>
    </row>
    <row r="9" spans="1:23" s="3" customFormat="1" ht="11.25">
      <c r="A9" s="206" t="s">
        <v>3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4"/>
      <c r="P9" s="4"/>
      <c r="Q9" s="4"/>
      <c r="R9" s="4"/>
      <c r="S9" s="4"/>
      <c r="T9" s="4"/>
      <c r="U9" s="4"/>
      <c r="V9" s="4"/>
      <c r="W9" s="4"/>
    </row>
    <row r="10" spans="1:23" s="3" customFormat="1" ht="12.75" customHeight="1">
      <c r="G10" s="201" t="s">
        <v>19</v>
      </c>
      <c r="H10" s="202"/>
      <c r="I10" s="202"/>
      <c r="J10" s="201" t="s">
        <v>20</v>
      </c>
      <c r="K10" s="202"/>
      <c r="L10" s="202"/>
      <c r="M10" s="203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3" customFormat="1">
      <c r="D11" s="1" t="s">
        <v>4</v>
      </c>
      <c r="G11" s="196">
        <f>39348/1000</f>
        <v>39.347999999999999</v>
      </c>
      <c r="H11" s="197"/>
      <c r="I11" s="15" t="s">
        <v>5</v>
      </c>
      <c r="J11" s="198">
        <f>249293/1000</f>
        <v>249.29300000000001</v>
      </c>
      <c r="K11" s="199"/>
      <c r="L11" s="27"/>
      <c r="M11" s="14" t="s">
        <v>5</v>
      </c>
      <c r="N11" s="23"/>
      <c r="O11" s="23"/>
      <c r="P11" s="23"/>
      <c r="Q11" s="23"/>
      <c r="R11" s="23"/>
      <c r="S11" s="23"/>
      <c r="T11" s="23"/>
      <c r="U11" s="23"/>
      <c r="V11" s="23"/>
      <c r="W11" s="24"/>
    </row>
    <row r="12" spans="1:23" s="3" customFormat="1">
      <c r="D12" s="25" t="s">
        <v>35</v>
      </c>
      <c r="F12" s="7"/>
      <c r="G12" s="196">
        <f>0/1000</f>
        <v>0</v>
      </c>
      <c r="H12" s="197"/>
      <c r="I12" s="14" t="s">
        <v>5</v>
      </c>
      <c r="J12" s="198">
        <f>0/1000</f>
        <v>0</v>
      </c>
      <c r="K12" s="199"/>
      <c r="L12" s="27"/>
      <c r="M12" s="14" t="s">
        <v>5</v>
      </c>
      <c r="N12" s="23"/>
      <c r="O12" s="23"/>
      <c r="P12" s="23"/>
      <c r="Q12" s="23"/>
      <c r="R12" s="23"/>
      <c r="S12" s="23"/>
      <c r="T12" s="23"/>
    </row>
    <row r="13" spans="1:23" s="3" customFormat="1">
      <c r="D13" s="25" t="s">
        <v>36</v>
      </c>
      <c r="F13" s="7"/>
      <c r="G13" s="196">
        <f>0/1000</f>
        <v>0</v>
      </c>
      <c r="H13" s="197"/>
      <c r="I13" s="14" t="s">
        <v>5</v>
      </c>
      <c r="J13" s="198">
        <f>0/1000</f>
        <v>0</v>
      </c>
      <c r="K13" s="199"/>
      <c r="L13" s="27"/>
      <c r="M13" s="14" t="s">
        <v>5</v>
      </c>
      <c r="N13" s="23"/>
      <c r="O13" s="23"/>
      <c r="P13" s="23"/>
      <c r="Q13" s="23"/>
      <c r="R13" s="23"/>
      <c r="S13" s="23"/>
      <c r="T13" s="23"/>
    </row>
    <row r="14" spans="1:23" s="3" customFormat="1">
      <c r="D14" s="1" t="s">
        <v>6</v>
      </c>
      <c r="G14" s="196">
        <f>(O14+O15)/1000</f>
        <v>0.29671999999999998</v>
      </c>
      <c r="H14" s="197"/>
      <c r="I14" s="15" t="s">
        <v>7</v>
      </c>
      <c r="J14" s="198">
        <f>(P14+P15)/1000</f>
        <v>0.29671999999999998</v>
      </c>
      <c r="K14" s="199"/>
      <c r="L14" s="31">
        <v>3048</v>
      </c>
      <c r="M14" s="14" t="s">
        <v>7</v>
      </c>
      <c r="N14" s="23"/>
      <c r="O14" s="31">
        <v>258.76</v>
      </c>
      <c r="P14" s="32">
        <v>258.76</v>
      </c>
      <c r="Q14" s="23"/>
      <c r="R14" s="23"/>
      <c r="S14" s="23"/>
      <c r="T14" s="23"/>
      <c r="U14" s="23"/>
      <c r="V14" s="23"/>
      <c r="W14" s="24"/>
    </row>
    <row r="15" spans="1:23" s="3" customFormat="1">
      <c r="D15" s="1" t="s">
        <v>8</v>
      </c>
      <c r="G15" s="196">
        <f>3634/1000</f>
        <v>3.6339999999999999</v>
      </c>
      <c r="H15" s="197"/>
      <c r="I15" s="15" t="s">
        <v>5</v>
      </c>
      <c r="J15" s="198">
        <f>43762/1000</f>
        <v>43.762</v>
      </c>
      <c r="K15" s="199"/>
      <c r="L15" s="32">
        <v>36617</v>
      </c>
      <c r="M15" s="14" t="s">
        <v>5</v>
      </c>
      <c r="N15" s="23"/>
      <c r="O15" s="31">
        <v>37.96</v>
      </c>
      <c r="P15" s="32">
        <v>37.96</v>
      </c>
      <c r="Q15" s="23"/>
      <c r="R15" s="23"/>
      <c r="S15" s="23"/>
      <c r="T15" s="23"/>
      <c r="U15" s="23"/>
      <c r="V15" s="23"/>
      <c r="W15" s="24"/>
    </row>
    <row r="16" spans="1:23" s="3" customFormat="1">
      <c r="F16" s="2"/>
      <c r="G16" s="17"/>
      <c r="H16" s="17"/>
      <c r="I16" s="19"/>
      <c r="J16" s="18"/>
      <c r="K16" s="20"/>
      <c r="L16" s="31">
        <v>586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1"/>
    </row>
    <row r="17" spans="1:23" s="3" customFormat="1">
      <c r="B17" s="2"/>
      <c r="C17" s="2"/>
      <c r="D17" s="2"/>
      <c r="F17" s="7"/>
      <c r="G17" s="13"/>
      <c r="H17" s="13"/>
      <c r="I17" s="8"/>
      <c r="J17" s="9"/>
      <c r="K17" s="9"/>
      <c r="L17" s="32">
        <v>7145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8"/>
    </row>
    <row r="18" spans="1:23" s="3" customFormat="1" ht="12" thickBot="1">
      <c r="A18" s="1" t="str">
        <f>"Составлена в базисных ценах на 01.2000 г. и текущих ценах на " &amp; IF(LEN(L18)&gt;3,MID(L18,4,LEN(L18)),L18)</f>
        <v xml:space="preserve">Составлена в базисных ценах на 01.2000 г. и текущих ценах на </v>
      </c>
    </row>
    <row r="19" spans="1:23" s="10" customFormat="1" ht="23.25" customHeight="1" thickBot="1">
      <c r="A19" s="187" t="s">
        <v>9</v>
      </c>
      <c r="B19" s="187" t="s">
        <v>0</v>
      </c>
      <c r="C19" s="187" t="s">
        <v>21</v>
      </c>
      <c r="D19" s="16" t="s">
        <v>22</v>
      </c>
      <c r="E19" s="187" t="s">
        <v>23</v>
      </c>
      <c r="F19" s="191" t="s">
        <v>24</v>
      </c>
      <c r="G19" s="192"/>
      <c r="H19" s="191" t="s">
        <v>25</v>
      </c>
      <c r="I19" s="200"/>
      <c r="J19" s="200"/>
      <c r="K19" s="192"/>
      <c r="L19" s="28"/>
      <c r="M19" s="187" t="s">
        <v>26</v>
      </c>
      <c r="N19" s="187" t="s">
        <v>27</v>
      </c>
    </row>
    <row r="20" spans="1:23" s="10" customFormat="1" ht="19.5" customHeight="1" thickBot="1">
      <c r="A20" s="188"/>
      <c r="B20" s="188"/>
      <c r="C20" s="188"/>
      <c r="D20" s="187" t="s">
        <v>32</v>
      </c>
      <c r="E20" s="188"/>
      <c r="F20" s="193"/>
      <c r="G20" s="194"/>
      <c r="H20" s="189" t="s">
        <v>28</v>
      </c>
      <c r="I20" s="190"/>
      <c r="J20" s="189" t="s">
        <v>29</v>
      </c>
      <c r="K20" s="190"/>
      <c r="L20" s="29"/>
      <c r="M20" s="188"/>
      <c r="N20" s="188"/>
    </row>
    <row r="21" spans="1:23" s="10" customFormat="1" ht="19.5" customHeight="1">
      <c r="A21" s="188"/>
      <c r="B21" s="188"/>
      <c r="C21" s="188"/>
      <c r="D21" s="188"/>
      <c r="E21" s="188"/>
      <c r="F21" s="84" t="s">
        <v>30</v>
      </c>
      <c r="G21" s="84" t="s">
        <v>31</v>
      </c>
      <c r="H21" s="84" t="s">
        <v>30</v>
      </c>
      <c r="I21" s="84" t="s">
        <v>31</v>
      </c>
      <c r="J21" s="84" t="s">
        <v>30</v>
      </c>
      <c r="K21" s="84" t="s">
        <v>31</v>
      </c>
      <c r="L21" s="29"/>
      <c r="M21" s="188"/>
      <c r="N21" s="188"/>
    </row>
    <row r="22" spans="1:23">
      <c r="A22" s="85">
        <v>1</v>
      </c>
      <c r="B22" s="85">
        <v>2</v>
      </c>
      <c r="C22" s="85">
        <v>3</v>
      </c>
      <c r="D22" s="85">
        <v>4</v>
      </c>
      <c r="E22" s="85">
        <v>5</v>
      </c>
      <c r="F22" s="85">
        <v>6</v>
      </c>
      <c r="G22" s="85">
        <v>7</v>
      </c>
      <c r="H22" s="85">
        <v>8</v>
      </c>
      <c r="I22" s="85">
        <v>9</v>
      </c>
      <c r="J22" s="85">
        <v>10</v>
      </c>
      <c r="K22" s="85">
        <v>11</v>
      </c>
      <c r="L22" s="86"/>
      <c r="M22" s="85">
        <v>12</v>
      </c>
      <c r="N22" s="85">
        <v>13</v>
      </c>
    </row>
    <row r="23" spans="1:23" s="2" customFormat="1" ht="17.850000000000001" customHeight="1">
      <c r="A23" s="185" t="s">
        <v>205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</row>
    <row r="24" spans="1:23" ht="17.850000000000001" customHeight="1">
      <c r="A24" s="195" t="s">
        <v>206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</row>
    <row r="25" spans="1:23" s="2" customFormat="1" ht="22.5">
      <c r="A25" s="87">
        <v>1</v>
      </c>
      <c r="B25" s="88" t="s">
        <v>207</v>
      </c>
      <c r="C25" s="89" t="s">
        <v>208</v>
      </c>
      <c r="D25" s="90" t="s">
        <v>209</v>
      </c>
      <c r="E25" s="91">
        <v>15.48</v>
      </c>
      <c r="F25" s="92">
        <v>9.86</v>
      </c>
      <c r="G25" s="93">
        <v>152.63</v>
      </c>
      <c r="H25" s="92"/>
      <c r="I25" s="92"/>
      <c r="J25" s="92">
        <v>118.41</v>
      </c>
      <c r="K25" s="93">
        <v>1832.98</v>
      </c>
      <c r="L25" s="94"/>
      <c r="M25" s="92">
        <f t="shared" ref="M25:M34" si="0">IF(ISNUMBER(K25/G25),IF(NOT(K25/G25=0),K25/G25, " "), " ")</f>
        <v>12.009303544519426</v>
      </c>
      <c r="N25" s="90"/>
    </row>
    <row r="26" spans="1:23" s="2" customFormat="1" ht="22.5">
      <c r="A26" s="87">
        <v>2</v>
      </c>
      <c r="B26" s="88" t="s">
        <v>210</v>
      </c>
      <c r="C26" s="89" t="s">
        <v>211</v>
      </c>
      <c r="D26" s="90" t="s">
        <v>209</v>
      </c>
      <c r="E26" s="91">
        <v>45.63</v>
      </c>
      <c r="F26" s="92">
        <v>10.78</v>
      </c>
      <c r="G26" s="93">
        <v>491.89</v>
      </c>
      <c r="H26" s="92"/>
      <c r="I26" s="92"/>
      <c r="J26" s="92">
        <v>129.51</v>
      </c>
      <c r="K26" s="93">
        <v>5909.54</v>
      </c>
      <c r="L26" s="94"/>
      <c r="M26" s="92">
        <f t="shared" si="0"/>
        <v>12.013946207485414</v>
      </c>
      <c r="N26" s="90"/>
    </row>
    <row r="27" spans="1:23" s="2" customFormat="1" ht="22.5">
      <c r="A27" s="87">
        <v>3</v>
      </c>
      <c r="B27" s="88" t="s">
        <v>212</v>
      </c>
      <c r="C27" s="89" t="s">
        <v>213</v>
      </c>
      <c r="D27" s="90" t="s">
        <v>209</v>
      </c>
      <c r="E27" s="91">
        <v>27.15</v>
      </c>
      <c r="F27" s="92">
        <v>10.92</v>
      </c>
      <c r="G27" s="93">
        <v>296.48</v>
      </c>
      <c r="H27" s="92"/>
      <c r="I27" s="92"/>
      <c r="J27" s="92">
        <v>131.12</v>
      </c>
      <c r="K27" s="93">
        <v>3559.91</v>
      </c>
      <c r="L27" s="94"/>
      <c r="M27" s="92">
        <f t="shared" si="0"/>
        <v>12.007251753912573</v>
      </c>
      <c r="N27" s="90"/>
    </row>
    <row r="28" spans="1:23" s="2" customFormat="1" ht="22.5">
      <c r="A28" s="87">
        <v>4</v>
      </c>
      <c r="B28" s="88" t="s">
        <v>214</v>
      </c>
      <c r="C28" s="89" t="s">
        <v>215</v>
      </c>
      <c r="D28" s="90" t="s">
        <v>209</v>
      </c>
      <c r="E28" s="91">
        <v>26.36</v>
      </c>
      <c r="F28" s="92">
        <v>11.89</v>
      </c>
      <c r="G28" s="93">
        <v>313.42</v>
      </c>
      <c r="H28" s="92"/>
      <c r="I28" s="92"/>
      <c r="J28" s="92">
        <v>142.80000000000001</v>
      </c>
      <c r="K28" s="93">
        <v>3764.21</v>
      </c>
      <c r="L28" s="94"/>
      <c r="M28" s="92">
        <f t="shared" si="0"/>
        <v>12.010114223725353</v>
      </c>
      <c r="N28" s="90"/>
    </row>
    <row r="29" spans="1:23" ht="22.5">
      <c r="A29" s="87">
        <v>5</v>
      </c>
      <c r="B29" s="88" t="s">
        <v>216</v>
      </c>
      <c r="C29" s="89" t="s">
        <v>217</v>
      </c>
      <c r="D29" s="90" t="s">
        <v>209</v>
      </c>
      <c r="E29" s="91">
        <v>126.26</v>
      </c>
      <c r="F29" s="92">
        <v>12.34</v>
      </c>
      <c r="G29" s="93">
        <v>1558.05</v>
      </c>
      <c r="H29" s="92"/>
      <c r="I29" s="92"/>
      <c r="J29" s="92">
        <v>148.19999999999999</v>
      </c>
      <c r="K29" s="93">
        <v>18711.73</v>
      </c>
      <c r="L29" s="94"/>
      <c r="M29" s="92">
        <f t="shared" si="0"/>
        <v>12.009710856519368</v>
      </c>
      <c r="N29" s="90"/>
    </row>
    <row r="30" spans="1:23" ht="22.5">
      <c r="A30" s="87">
        <v>6</v>
      </c>
      <c r="B30" s="88" t="s">
        <v>218</v>
      </c>
      <c r="C30" s="89" t="s">
        <v>219</v>
      </c>
      <c r="D30" s="90" t="s">
        <v>209</v>
      </c>
      <c r="E30" s="91">
        <v>6.64</v>
      </c>
      <c r="F30" s="92">
        <v>12.54</v>
      </c>
      <c r="G30" s="93">
        <v>83.27</v>
      </c>
      <c r="H30" s="92"/>
      <c r="I30" s="92"/>
      <c r="J30" s="92">
        <v>150.54</v>
      </c>
      <c r="K30" s="93">
        <v>999.59</v>
      </c>
      <c r="L30" s="94"/>
      <c r="M30" s="92">
        <f t="shared" si="0"/>
        <v>12.004203194427767</v>
      </c>
      <c r="N30" s="90"/>
    </row>
    <row r="31" spans="1:23" ht="22.5">
      <c r="A31" s="87">
        <v>7</v>
      </c>
      <c r="B31" s="88" t="s">
        <v>220</v>
      </c>
      <c r="C31" s="89" t="s">
        <v>221</v>
      </c>
      <c r="D31" s="90" t="s">
        <v>209</v>
      </c>
      <c r="E31" s="91">
        <v>8.44</v>
      </c>
      <c r="F31" s="92">
        <v>13.46</v>
      </c>
      <c r="G31" s="93">
        <v>113.6</v>
      </c>
      <c r="H31" s="92"/>
      <c r="I31" s="92"/>
      <c r="J31" s="92">
        <v>161.63</v>
      </c>
      <c r="K31" s="93">
        <v>1364.16</v>
      </c>
      <c r="L31" s="94"/>
      <c r="M31" s="92">
        <f t="shared" si="0"/>
        <v>12.008450704225353</v>
      </c>
      <c r="N31" s="90"/>
    </row>
    <row r="32" spans="1:23" ht="22.5">
      <c r="A32" s="87">
        <v>8</v>
      </c>
      <c r="B32" s="88" t="s">
        <v>222</v>
      </c>
      <c r="C32" s="89" t="s">
        <v>223</v>
      </c>
      <c r="D32" s="90" t="s">
        <v>209</v>
      </c>
      <c r="E32" s="91">
        <v>2.8</v>
      </c>
      <c r="F32" s="92">
        <v>14.02</v>
      </c>
      <c r="G32" s="93">
        <v>39.26</v>
      </c>
      <c r="H32" s="92"/>
      <c r="I32" s="92"/>
      <c r="J32" s="92">
        <v>168.35</v>
      </c>
      <c r="K32" s="93">
        <v>471.38</v>
      </c>
      <c r="L32" s="94"/>
      <c r="M32" s="92">
        <f t="shared" si="0"/>
        <v>12.006622516556291</v>
      </c>
      <c r="N32" s="90"/>
    </row>
    <row r="33" spans="1:14" ht="22.5">
      <c r="A33" s="87">
        <v>9</v>
      </c>
      <c r="B33" s="88">
        <v>2</v>
      </c>
      <c r="C33" s="89" t="s">
        <v>224</v>
      </c>
      <c r="D33" s="90" t="s">
        <v>209</v>
      </c>
      <c r="E33" s="91">
        <v>37.96</v>
      </c>
      <c r="F33" s="92"/>
      <c r="G33" s="93"/>
      <c r="H33" s="92"/>
      <c r="I33" s="92"/>
      <c r="J33" s="92"/>
      <c r="K33" s="93"/>
      <c r="L33" s="94"/>
      <c r="M33" s="92" t="str">
        <f t="shared" si="0"/>
        <v xml:space="preserve"> </v>
      </c>
      <c r="N33" s="90"/>
    </row>
    <row r="34" spans="1:14" ht="22.5">
      <c r="A34" s="95"/>
      <c r="B34" s="96" t="s">
        <v>225</v>
      </c>
      <c r="C34" s="97" t="s">
        <v>226</v>
      </c>
      <c r="D34" s="98" t="s">
        <v>227</v>
      </c>
      <c r="E34" s="99"/>
      <c r="F34" s="100"/>
      <c r="G34" s="101">
        <v>3048</v>
      </c>
      <c r="H34" s="100"/>
      <c r="I34" s="100"/>
      <c r="J34" s="100"/>
      <c r="K34" s="101">
        <v>36617</v>
      </c>
      <c r="L34" s="102"/>
      <c r="M34" s="100">
        <f t="shared" si="0"/>
        <v>12.013451443569554</v>
      </c>
      <c r="N34" s="98"/>
    </row>
    <row r="35" spans="1:14" ht="17.850000000000001" customHeight="1">
      <c r="A35" s="195" t="s">
        <v>228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</row>
    <row r="36" spans="1:14" ht="33.75">
      <c r="A36" s="87">
        <v>11</v>
      </c>
      <c r="B36" s="88">
        <v>21141</v>
      </c>
      <c r="C36" s="89" t="s">
        <v>229</v>
      </c>
      <c r="D36" s="90" t="s">
        <v>230</v>
      </c>
      <c r="E36" s="91">
        <v>2.5499999999999998</v>
      </c>
      <c r="F36" s="92">
        <v>134.07</v>
      </c>
      <c r="G36" s="93">
        <v>341.88</v>
      </c>
      <c r="H36" s="92"/>
      <c r="I36" s="92"/>
      <c r="J36" s="92">
        <v>801</v>
      </c>
      <c r="K36" s="93">
        <v>2042.55</v>
      </c>
      <c r="L36" s="94"/>
      <c r="M36" s="92">
        <f t="shared" ref="M36:M54" si="1">IF(ISNUMBER(K36/G36),IF(NOT(K36/G36=0),K36/G36, " "), " ")</f>
        <v>5.974464724464724</v>
      </c>
      <c r="N36" s="90" t="s">
        <v>231</v>
      </c>
    </row>
    <row r="37" spans="1:14" ht="33.75">
      <c r="A37" s="87">
        <v>12</v>
      </c>
      <c r="B37" s="88">
        <v>21243</v>
      </c>
      <c r="C37" s="89" t="s">
        <v>232</v>
      </c>
      <c r="D37" s="90" t="s">
        <v>230</v>
      </c>
      <c r="E37" s="91">
        <v>12.82</v>
      </c>
      <c r="F37" s="92">
        <v>107.27</v>
      </c>
      <c r="G37" s="93">
        <v>1375.2</v>
      </c>
      <c r="H37" s="92"/>
      <c r="I37" s="92"/>
      <c r="J37" s="92">
        <v>632</v>
      </c>
      <c r="K37" s="93">
        <v>8102.24</v>
      </c>
      <c r="L37" s="94"/>
      <c r="M37" s="92">
        <f t="shared" si="1"/>
        <v>5.8916812100058173</v>
      </c>
      <c r="N37" s="90" t="s">
        <v>231</v>
      </c>
    </row>
    <row r="38" spans="1:14" ht="22.5">
      <c r="A38" s="87">
        <v>13</v>
      </c>
      <c r="B38" s="88">
        <v>30101</v>
      </c>
      <c r="C38" s="89" t="s">
        <v>233</v>
      </c>
      <c r="D38" s="90" t="s">
        <v>230</v>
      </c>
      <c r="E38" s="91">
        <v>0.01</v>
      </c>
      <c r="F38" s="92">
        <v>111.55</v>
      </c>
      <c r="G38" s="93">
        <v>1.1200000000000001</v>
      </c>
      <c r="H38" s="92"/>
      <c r="I38" s="92"/>
      <c r="J38" s="92">
        <v>524</v>
      </c>
      <c r="K38" s="93">
        <v>5.24</v>
      </c>
      <c r="L38" s="94"/>
      <c r="M38" s="92">
        <f t="shared" si="1"/>
        <v>4.6785714285714279</v>
      </c>
      <c r="N38" s="90" t="s">
        <v>231</v>
      </c>
    </row>
    <row r="39" spans="1:14" ht="22.5">
      <c r="A39" s="87">
        <v>14</v>
      </c>
      <c r="B39" s="88">
        <v>30401</v>
      </c>
      <c r="C39" s="89" t="s">
        <v>234</v>
      </c>
      <c r="D39" s="90" t="s">
        <v>230</v>
      </c>
      <c r="E39" s="91">
        <v>0.01</v>
      </c>
      <c r="F39" s="92">
        <v>2.31</v>
      </c>
      <c r="G39" s="93">
        <v>0.02</v>
      </c>
      <c r="H39" s="92"/>
      <c r="I39" s="92"/>
      <c r="J39" s="92">
        <v>9</v>
      </c>
      <c r="K39" s="93">
        <v>0.09</v>
      </c>
      <c r="L39" s="94"/>
      <c r="M39" s="92">
        <f t="shared" si="1"/>
        <v>4.5</v>
      </c>
      <c r="N39" s="90" t="s">
        <v>231</v>
      </c>
    </row>
    <row r="40" spans="1:14" ht="22.5">
      <c r="A40" s="87">
        <v>15</v>
      </c>
      <c r="B40" s="88">
        <v>40102</v>
      </c>
      <c r="C40" s="89" t="s">
        <v>235</v>
      </c>
      <c r="D40" s="90" t="s">
        <v>230</v>
      </c>
      <c r="E40" s="91">
        <v>1.37</v>
      </c>
      <c r="F40" s="92">
        <v>31.16</v>
      </c>
      <c r="G40" s="93">
        <v>42.69</v>
      </c>
      <c r="H40" s="92"/>
      <c r="I40" s="92"/>
      <c r="J40" s="92">
        <v>230</v>
      </c>
      <c r="K40" s="93">
        <v>315.10000000000002</v>
      </c>
      <c r="L40" s="94"/>
      <c r="M40" s="92">
        <f t="shared" si="1"/>
        <v>7.3811197001639739</v>
      </c>
      <c r="N40" s="90" t="s">
        <v>231</v>
      </c>
    </row>
    <row r="41" spans="1:14" ht="45">
      <c r="A41" s="87">
        <v>16</v>
      </c>
      <c r="B41" s="88">
        <v>40202</v>
      </c>
      <c r="C41" s="89" t="s">
        <v>236</v>
      </c>
      <c r="D41" s="90" t="s">
        <v>230</v>
      </c>
      <c r="E41" s="91">
        <v>20.77</v>
      </c>
      <c r="F41" s="92">
        <v>34.630000000000003</v>
      </c>
      <c r="G41" s="93">
        <v>719.27</v>
      </c>
      <c r="H41" s="92"/>
      <c r="I41" s="92"/>
      <c r="J41" s="92">
        <v>106</v>
      </c>
      <c r="K41" s="93">
        <v>2201.62</v>
      </c>
      <c r="L41" s="94"/>
      <c r="M41" s="92">
        <f t="shared" si="1"/>
        <v>3.0609089771573954</v>
      </c>
      <c r="N41" s="90" t="s">
        <v>231</v>
      </c>
    </row>
    <row r="42" spans="1:14" ht="22.5">
      <c r="A42" s="87">
        <v>17</v>
      </c>
      <c r="B42" s="88">
        <v>40504</v>
      </c>
      <c r="C42" s="89" t="s">
        <v>237</v>
      </c>
      <c r="D42" s="90" t="s">
        <v>230</v>
      </c>
      <c r="E42" s="91">
        <v>3.35</v>
      </c>
      <c r="F42" s="92">
        <v>1.29</v>
      </c>
      <c r="G42" s="93">
        <v>4.32</v>
      </c>
      <c r="H42" s="92"/>
      <c r="I42" s="92"/>
      <c r="J42" s="92">
        <v>5</v>
      </c>
      <c r="K42" s="93">
        <v>16.75</v>
      </c>
      <c r="L42" s="94"/>
      <c r="M42" s="92">
        <f t="shared" si="1"/>
        <v>3.8773148148148144</v>
      </c>
      <c r="N42" s="90" t="s">
        <v>231</v>
      </c>
    </row>
    <row r="43" spans="1:14" ht="56.25">
      <c r="A43" s="87">
        <v>18</v>
      </c>
      <c r="B43" s="88">
        <v>50102</v>
      </c>
      <c r="C43" s="89" t="s">
        <v>238</v>
      </c>
      <c r="D43" s="90" t="s">
        <v>230</v>
      </c>
      <c r="E43" s="91">
        <v>1.89</v>
      </c>
      <c r="F43" s="92">
        <v>63.37</v>
      </c>
      <c r="G43" s="93">
        <v>119.77</v>
      </c>
      <c r="H43" s="92"/>
      <c r="I43" s="92"/>
      <c r="J43" s="92">
        <v>415</v>
      </c>
      <c r="K43" s="93">
        <v>784.35</v>
      </c>
      <c r="L43" s="94"/>
      <c r="M43" s="92">
        <f t="shared" si="1"/>
        <v>6.5488018702513155</v>
      </c>
      <c r="N43" s="90" t="s">
        <v>231</v>
      </c>
    </row>
    <row r="44" spans="1:14" ht="45">
      <c r="A44" s="87">
        <v>19</v>
      </c>
      <c r="B44" s="88">
        <v>60247</v>
      </c>
      <c r="C44" s="89" t="s">
        <v>239</v>
      </c>
      <c r="D44" s="90" t="s">
        <v>230</v>
      </c>
      <c r="E44" s="91">
        <v>6.32</v>
      </c>
      <c r="F44" s="92">
        <v>123.11</v>
      </c>
      <c r="G44" s="93">
        <v>778.06</v>
      </c>
      <c r="H44" s="92"/>
      <c r="I44" s="92"/>
      <c r="J44" s="92">
        <v>723</v>
      </c>
      <c r="K44" s="93">
        <v>4569.3599999999997</v>
      </c>
      <c r="L44" s="94"/>
      <c r="M44" s="92">
        <f t="shared" si="1"/>
        <v>5.8727604554918642</v>
      </c>
      <c r="N44" s="90" t="s">
        <v>231</v>
      </c>
    </row>
    <row r="45" spans="1:14" ht="33.75">
      <c r="A45" s="87">
        <v>20</v>
      </c>
      <c r="B45" s="88">
        <v>70148</v>
      </c>
      <c r="C45" s="89" t="s">
        <v>240</v>
      </c>
      <c r="D45" s="90" t="s">
        <v>230</v>
      </c>
      <c r="E45" s="91">
        <v>1.51</v>
      </c>
      <c r="F45" s="92">
        <v>71.41</v>
      </c>
      <c r="G45" s="93">
        <v>107.83</v>
      </c>
      <c r="H45" s="92"/>
      <c r="I45" s="92"/>
      <c r="J45" s="92">
        <v>616</v>
      </c>
      <c r="K45" s="93">
        <v>930.16</v>
      </c>
      <c r="L45" s="94"/>
      <c r="M45" s="92">
        <f t="shared" si="1"/>
        <v>8.6261708244458877</v>
      </c>
      <c r="N45" s="90" t="s">
        <v>231</v>
      </c>
    </row>
    <row r="46" spans="1:14" ht="22.5">
      <c r="A46" s="87">
        <v>21</v>
      </c>
      <c r="B46" s="88">
        <v>121011</v>
      </c>
      <c r="C46" s="89" t="s">
        <v>241</v>
      </c>
      <c r="D46" s="90" t="s">
        <v>230</v>
      </c>
      <c r="E46" s="91">
        <v>0.2</v>
      </c>
      <c r="F46" s="92">
        <v>32.24</v>
      </c>
      <c r="G46" s="93">
        <v>6.45</v>
      </c>
      <c r="H46" s="92"/>
      <c r="I46" s="92"/>
      <c r="J46" s="92">
        <v>109</v>
      </c>
      <c r="K46" s="93">
        <v>21.8</v>
      </c>
      <c r="L46" s="94"/>
      <c r="M46" s="92">
        <f t="shared" si="1"/>
        <v>3.3798449612403103</v>
      </c>
      <c r="N46" s="90" t="s">
        <v>231</v>
      </c>
    </row>
    <row r="47" spans="1:14" ht="22.5">
      <c r="A47" s="87">
        <v>22</v>
      </c>
      <c r="B47" s="88">
        <v>150101</v>
      </c>
      <c r="C47" s="89" t="s">
        <v>242</v>
      </c>
      <c r="D47" s="90" t="s">
        <v>230</v>
      </c>
      <c r="E47" s="91">
        <v>3.77</v>
      </c>
      <c r="F47" s="92">
        <v>129.68</v>
      </c>
      <c r="G47" s="93">
        <v>488.89</v>
      </c>
      <c r="H47" s="92"/>
      <c r="I47" s="92"/>
      <c r="J47" s="92">
        <v>773</v>
      </c>
      <c r="K47" s="93">
        <v>2914.21</v>
      </c>
      <c r="L47" s="94"/>
      <c r="M47" s="92">
        <f t="shared" si="1"/>
        <v>5.9608705434760374</v>
      </c>
      <c r="N47" s="90" t="s">
        <v>231</v>
      </c>
    </row>
    <row r="48" spans="1:14" ht="33.75">
      <c r="A48" s="87">
        <v>23</v>
      </c>
      <c r="B48" s="88">
        <v>150202</v>
      </c>
      <c r="C48" s="89" t="s">
        <v>243</v>
      </c>
      <c r="D48" s="90" t="s">
        <v>230</v>
      </c>
      <c r="E48" s="91">
        <v>2.86</v>
      </c>
      <c r="F48" s="92">
        <v>112.26</v>
      </c>
      <c r="G48" s="93">
        <v>321.07</v>
      </c>
      <c r="H48" s="92"/>
      <c r="I48" s="92"/>
      <c r="J48" s="92">
        <v>683</v>
      </c>
      <c r="K48" s="93">
        <v>1953.38</v>
      </c>
      <c r="L48" s="94"/>
      <c r="M48" s="92">
        <f t="shared" si="1"/>
        <v>6.0839692278942294</v>
      </c>
      <c r="N48" s="90" t="s">
        <v>231</v>
      </c>
    </row>
    <row r="49" spans="1:14" ht="33.75">
      <c r="A49" s="87">
        <v>24</v>
      </c>
      <c r="B49" s="88">
        <v>150701</v>
      </c>
      <c r="C49" s="89" t="s">
        <v>244</v>
      </c>
      <c r="D49" s="90" t="s">
        <v>230</v>
      </c>
      <c r="E49" s="91">
        <v>4.8600000000000003</v>
      </c>
      <c r="F49" s="92">
        <v>129.46</v>
      </c>
      <c r="G49" s="93">
        <v>629.17999999999995</v>
      </c>
      <c r="H49" s="92"/>
      <c r="I49" s="92"/>
      <c r="J49" s="92">
        <v>731</v>
      </c>
      <c r="K49" s="93">
        <v>3552.66</v>
      </c>
      <c r="L49" s="94"/>
      <c r="M49" s="92">
        <f t="shared" si="1"/>
        <v>5.6464922597666805</v>
      </c>
      <c r="N49" s="90" t="s">
        <v>231</v>
      </c>
    </row>
    <row r="50" spans="1:14" ht="22.5">
      <c r="A50" s="87">
        <v>25</v>
      </c>
      <c r="B50" s="88">
        <v>330301</v>
      </c>
      <c r="C50" s="89" t="s">
        <v>245</v>
      </c>
      <c r="D50" s="90" t="s">
        <v>230</v>
      </c>
      <c r="E50" s="91">
        <v>2.75</v>
      </c>
      <c r="F50" s="92">
        <v>1.86</v>
      </c>
      <c r="G50" s="93">
        <v>5.12</v>
      </c>
      <c r="H50" s="92"/>
      <c r="I50" s="92"/>
      <c r="J50" s="92">
        <v>10</v>
      </c>
      <c r="K50" s="93">
        <v>27.5</v>
      </c>
      <c r="L50" s="94"/>
      <c r="M50" s="92">
        <f t="shared" si="1"/>
        <v>5.37109375</v>
      </c>
      <c r="N50" s="90" t="s">
        <v>231</v>
      </c>
    </row>
    <row r="51" spans="1:14" ht="22.5">
      <c r="A51" s="87">
        <v>26</v>
      </c>
      <c r="B51" s="88">
        <v>332101</v>
      </c>
      <c r="C51" s="89" t="s">
        <v>246</v>
      </c>
      <c r="D51" s="90" t="s">
        <v>230</v>
      </c>
      <c r="E51" s="91">
        <v>3.18</v>
      </c>
      <c r="F51" s="92">
        <v>1.99</v>
      </c>
      <c r="G51" s="93">
        <v>6.33</v>
      </c>
      <c r="H51" s="92"/>
      <c r="I51" s="92"/>
      <c r="J51" s="92">
        <v>13</v>
      </c>
      <c r="K51" s="93">
        <v>41.34</v>
      </c>
      <c r="L51" s="94"/>
      <c r="M51" s="92">
        <f t="shared" si="1"/>
        <v>6.5308056872037916</v>
      </c>
      <c r="N51" s="90" t="s">
        <v>231</v>
      </c>
    </row>
    <row r="52" spans="1:14" ht="45">
      <c r="A52" s="87">
        <v>27</v>
      </c>
      <c r="B52" s="88">
        <v>340101</v>
      </c>
      <c r="C52" s="89" t="s">
        <v>247</v>
      </c>
      <c r="D52" s="90" t="s">
        <v>230</v>
      </c>
      <c r="E52" s="91">
        <v>0.84</v>
      </c>
      <c r="F52" s="92">
        <v>7.12</v>
      </c>
      <c r="G52" s="93">
        <v>5.98</v>
      </c>
      <c r="H52" s="92"/>
      <c r="I52" s="92"/>
      <c r="J52" s="92">
        <v>27</v>
      </c>
      <c r="K52" s="93">
        <v>22.68</v>
      </c>
      <c r="L52" s="94"/>
      <c r="M52" s="92">
        <f t="shared" si="1"/>
        <v>3.7926421404682271</v>
      </c>
      <c r="N52" s="90" t="s">
        <v>231</v>
      </c>
    </row>
    <row r="53" spans="1:14" ht="22.5">
      <c r="A53" s="87">
        <v>28</v>
      </c>
      <c r="B53" s="88">
        <v>400001</v>
      </c>
      <c r="C53" s="89" t="s">
        <v>248</v>
      </c>
      <c r="D53" s="90" t="s">
        <v>230</v>
      </c>
      <c r="E53" s="91">
        <v>2.98</v>
      </c>
      <c r="F53" s="92">
        <v>103.2</v>
      </c>
      <c r="G53" s="93">
        <v>307.52999999999997</v>
      </c>
      <c r="H53" s="92"/>
      <c r="I53" s="92"/>
      <c r="J53" s="92">
        <v>616</v>
      </c>
      <c r="K53" s="93">
        <v>1835.68</v>
      </c>
      <c r="L53" s="94"/>
      <c r="M53" s="92">
        <f t="shared" si="1"/>
        <v>5.9691087048418048</v>
      </c>
      <c r="N53" s="90" t="s">
        <v>231</v>
      </c>
    </row>
    <row r="54" spans="1:14" ht="22.5">
      <c r="A54" s="95"/>
      <c r="B54" s="96" t="s">
        <v>225</v>
      </c>
      <c r="C54" s="97" t="s">
        <v>249</v>
      </c>
      <c r="D54" s="98" t="s">
        <v>227</v>
      </c>
      <c r="E54" s="99"/>
      <c r="F54" s="100"/>
      <c r="G54" s="101">
        <v>5260</v>
      </c>
      <c r="H54" s="100"/>
      <c r="I54" s="100"/>
      <c r="J54" s="100"/>
      <c r="K54" s="101">
        <v>29328</v>
      </c>
      <c r="L54" s="102"/>
      <c r="M54" s="100">
        <f t="shared" si="1"/>
        <v>5.5756653992395435</v>
      </c>
      <c r="N54" s="98"/>
    </row>
    <row r="55" spans="1:14" ht="17.850000000000001" customHeight="1">
      <c r="A55" s="195" t="s">
        <v>250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</row>
    <row r="56" spans="1:14" ht="33.75">
      <c r="A56" s="87">
        <v>30</v>
      </c>
      <c r="B56" s="88" t="s">
        <v>251</v>
      </c>
      <c r="C56" s="89" t="s">
        <v>252</v>
      </c>
      <c r="D56" s="90" t="s">
        <v>253</v>
      </c>
      <c r="E56" s="91">
        <v>1.0699999999999999E-2</v>
      </c>
      <c r="F56" s="92">
        <v>3390</v>
      </c>
      <c r="G56" s="93">
        <v>36.270000000000003</v>
      </c>
      <c r="H56" s="92">
        <v>16789.439999999999</v>
      </c>
      <c r="I56" s="92">
        <v>179.65</v>
      </c>
      <c r="J56" s="92">
        <v>17416.97</v>
      </c>
      <c r="K56" s="93">
        <v>186.36</v>
      </c>
      <c r="L56" s="94"/>
      <c r="M56" s="92">
        <f t="shared" ref="M56:M77" si="2">IF(ISNUMBER(K56/G56),IF(NOT(K56/G56=0),K56/G56, " "), " ")</f>
        <v>5.1381306865177834</v>
      </c>
      <c r="N56" s="90" t="s">
        <v>254</v>
      </c>
    </row>
    <row r="57" spans="1:14" ht="22.5">
      <c r="A57" s="87">
        <v>31</v>
      </c>
      <c r="B57" s="88" t="s">
        <v>255</v>
      </c>
      <c r="C57" s="89" t="s">
        <v>256</v>
      </c>
      <c r="D57" s="90" t="s">
        <v>257</v>
      </c>
      <c r="E57" s="91">
        <v>2.9910000000000001</v>
      </c>
      <c r="F57" s="92">
        <v>6.2</v>
      </c>
      <c r="G57" s="93">
        <v>18.54</v>
      </c>
      <c r="H57" s="92">
        <v>35.31</v>
      </c>
      <c r="I57" s="92">
        <v>105.61</v>
      </c>
      <c r="J57" s="92">
        <v>41.82</v>
      </c>
      <c r="K57" s="93">
        <v>125.08</v>
      </c>
      <c r="L57" s="94"/>
      <c r="M57" s="92">
        <f t="shared" si="2"/>
        <v>6.7464940668824163</v>
      </c>
      <c r="N57" s="90" t="s">
        <v>258</v>
      </c>
    </row>
    <row r="58" spans="1:14" ht="45">
      <c r="A58" s="87">
        <v>32</v>
      </c>
      <c r="B58" s="88" t="s">
        <v>259</v>
      </c>
      <c r="C58" s="89" t="s">
        <v>260</v>
      </c>
      <c r="D58" s="90" t="s">
        <v>253</v>
      </c>
      <c r="E58" s="91">
        <v>7.46E-2</v>
      </c>
      <c r="F58" s="92">
        <v>6640</v>
      </c>
      <c r="G58" s="93">
        <v>495.35</v>
      </c>
      <c r="H58" s="92">
        <v>38789</v>
      </c>
      <c r="I58" s="92">
        <v>2893.66</v>
      </c>
      <c r="J58" s="92">
        <v>39848.019999999997</v>
      </c>
      <c r="K58" s="93">
        <v>2972.66</v>
      </c>
      <c r="L58" s="94"/>
      <c r="M58" s="92">
        <f t="shared" si="2"/>
        <v>6.0011305137781363</v>
      </c>
      <c r="N58" s="90" t="s">
        <v>261</v>
      </c>
    </row>
    <row r="59" spans="1:14" ht="33.75">
      <c r="A59" s="87">
        <v>33</v>
      </c>
      <c r="B59" s="88" t="s">
        <v>262</v>
      </c>
      <c r="C59" s="89" t="s">
        <v>263</v>
      </c>
      <c r="D59" s="90" t="s">
        <v>253</v>
      </c>
      <c r="E59" s="91">
        <v>2.547E-2</v>
      </c>
      <c r="F59" s="92">
        <v>8550</v>
      </c>
      <c r="G59" s="93">
        <v>217.77</v>
      </c>
      <c r="H59" s="92">
        <v>33072.04</v>
      </c>
      <c r="I59" s="92">
        <v>842.34</v>
      </c>
      <c r="J59" s="92">
        <v>34110.03</v>
      </c>
      <c r="K59" s="93">
        <v>868.78</v>
      </c>
      <c r="L59" s="94"/>
      <c r="M59" s="92">
        <f t="shared" si="2"/>
        <v>3.9894383983101434</v>
      </c>
      <c r="N59" s="90" t="s">
        <v>264</v>
      </c>
    </row>
    <row r="60" spans="1:14" ht="56.25">
      <c r="A60" s="87">
        <v>34</v>
      </c>
      <c r="B60" s="88" t="s">
        <v>265</v>
      </c>
      <c r="C60" s="89" t="s">
        <v>266</v>
      </c>
      <c r="D60" s="90" t="s">
        <v>253</v>
      </c>
      <c r="E60" s="91">
        <v>3.2499999999999999E-3</v>
      </c>
      <c r="F60" s="92">
        <v>17400</v>
      </c>
      <c r="G60" s="93">
        <v>56.55</v>
      </c>
      <c r="H60" s="92">
        <v>52296.5</v>
      </c>
      <c r="I60" s="92">
        <v>169.96</v>
      </c>
      <c r="J60" s="92">
        <v>53625.67</v>
      </c>
      <c r="K60" s="93">
        <v>174.28</v>
      </c>
      <c r="L60" s="94"/>
      <c r="M60" s="92">
        <f t="shared" si="2"/>
        <v>3.081874447391689</v>
      </c>
      <c r="N60" s="90" t="s">
        <v>267</v>
      </c>
    </row>
    <row r="61" spans="1:14" ht="45">
      <c r="A61" s="87">
        <v>35</v>
      </c>
      <c r="B61" s="88" t="s">
        <v>268</v>
      </c>
      <c r="C61" s="89" t="s">
        <v>269</v>
      </c>
      <c r="D61" s="90" t="s">
        <v>253</v>
      </c>
      <c r="E61" s="91">
        <v>3.9969999999999997E-3</v>
      </c>
      <c r="F61" s="92">
        <v>16240</v>
      </c>
      <c r="G61" s="93">
        <v>64.91</v>
      </c>
      <c r="H61" s="92">
        <v>51435.32</v>
      </c>
      <c r="I61" s="92">
        <v>205.59</v>
      </c>
      <c r="J61" s="92">
        <v>52747.27</v>
      </c>
      <c r="K61" s="93">
        <v>210.83</v>
      </c>
      <c r="L61" s="94"/>
      <c r="M61" s="92">
        <f t="shared" si="2"/>
        <v>3.2480357417963339</v>
      </c>
      <c r="N61" s="90" t="s">
        <v>270</v>
      </c>
    </row>
    <row r="62" spans="1:14" ht="45">
      <c r="A62" s="87">
        <v>36</v>
      </c>
      <c r="B62" s="88" t="s">
        <v>271</v>
      </c>
      <c r="C62" s="89" t="s">
        <v>272</v>
      </c>
      <c r="D62" s="90" t="s">
        <v>253</v>
      </c>
      <c r="E62" s="91">
        <v>1.3429999999999999E-2</v>
      </c>
      <c r="F62" s="92">
        <v>11520</v>
      </c>
      <c r="G62" s="93">
        <v>154.71</v>
      </c>
      <c r="H62" s="92">
        <v>79315.62</v>
      </c>
      <c r="I62" s="92">
        <v>1065.21</v>
      </c>
      <c r="J62" s="92">
        <v>81341.61</v>
      </c>
      <c r="K62" s="93">
        <v>1092.42</v>
      </c>
      <c r="L62" s="94"/>
      <c r="M62" s="92">
        <f t="shared" si="2"/>
        <v>7.0610820244328103</v>
      </c>
      <c r="N62" s="90" t="s">
        <v>273</v>
      </c>
    </row>
    <row r="63" spans="1:14" ht="45">
      <c r="A63" s="87">
        <v>37</v>
      </c>
      <c r="B63" s="88" t="s">
        <v>274</v>
      </c>
      <c r="C63" s="89" t="s">
        <v>275</v>
      </c>
      <c r="D63" s="90" t="s">
        <v>257</v>
      </c>
      <c r="E63" s="91">
        <v>0.14199999999999999</v>
      </c>
      <c r="F63" s="92">
        <v>101</v>
      </c>
      <c r="G63" s="93">
        <v>14.34</v>
      </c>
      <c r="H63" s="92">
        <v>548</v>
      </c>
      <c r="I63" s="92">
        <v>77.819999999999993</v>
      </c>
      <c r="J63" s="92">
        <v>569.73</v>
      </c>
      <c r="K63" s="93">
        <v>80.900000000000006</v>
      </c>
      <c r="L63" s="94"/>
      <c r="M63" s="92">
        <f t="shared" si="2"/>
        <v>5.641562064156207</v>
      </c>
      <c r="N63" s="90" t="s">
        <v>276</v>
      </c>
    </row>
    <row r="64" spans="1:14" ht="33.75">
      <c r="A64" s="87">
        <v>38</v>
      </c>
      <c r="B64" s="88" t="s">
        <v>277</v>
      </c>
      <c r="C64" s="89" t="s">
        <v>278</v>
      </c>
      <c r="D64" s="90" t="s">
        <v>253</v>
      </c>
      <c r="E64" s="91">
        <v>1.2999999999999999E-4</v>
      </c>
      <c r="F64" s="92">
        <v>30340</v>
      </c>
      <c r="G64" s="93">
        <v>3.94</v>
      </c>
      <c r="H64" s="92">
        <v>109489.5</v>
      </c>
      <c r="I64" s="92">
        <v>14.23</v>
      </c>
      <c r="J64" s="92">
        <v>111996.53</v>
      </c>
      <c r="K64" s="93">
        <v>14.56</v>
      </c>
      <c r="L64" s="94"/>
      <c r="M64" s="92">
        <f t="shared" si="2"/>
        <v>3.6954314720812182</v>
      </c>
      <c r="N64" s="90" t="s">
        <v>279</v>
      </c>
    </row>
    <row r="65" spans="1:14" ht="45">
      <c r="A65" s="87">
        <v>39</v>
      </c>
      <c r="B65" s="88" t="s">
        <v>280</v>
      </c>
      <c r="C65" s="89" t="s">
        <v>281</v>
      </c>
      <c r="D65" s="90" t="s">
        <v>253</v>
      </c>
      <c r="E65" s="91">
        <v>8.6120000000000002E-2</v>
      </c>
      <c r="F65" s="92">
        <v>11200</v>
      </c>
      <c r="G65" s="93">
        <v>964.54</v>
      </c>
      <c r="H65" s="92">
        <v>42966</v>
      </c>
      <c r="I65" s="92">
        <v>3700.23</v>
      </c>
      <c r="J65" s="92">
        <v>44108.56</v>
      </c>
      <c r="K65" s="93">
        <v>3798.63</v>
      </c>
      <c r="L65" s="94"/>
      <c r="M65" s="92">
        <f t="shared" si="2"/>
        <v>3.9382814605926142</v>
      </c>
      <c r="N65" s="90" t="s">
        <v>282</v>
      </c>
    </row>
    <row r="66" spans="1:14" ht="45">
      <c r="A66" s="87">
        <v>40</v>
      </c>
      <c r="B66" s="88" t="s">
        <v>283</v>
      </c>
      <c r="C66" s="89" t="s">
        <v>284</v>
      </c>
      <c r="D66" s="90" t="s">
        <v>285</v>
      </c>
      <c r="E66" s="91">
        <v>0.53300000000000003</v>
      </c>
      <c r="F66" s="92">
        <v>9.8000000000000007</v>
      </c>
      <c r="G66" s="93">
        <v>5.22</v>
      </c>
      <c r="H66" s="92">
        <v>33.56</v>
      </c>
      <c r="I66" s="92">
        <v>17.89</v>
      </c>
      <c r="J66" s="92">
        <v>38.69</v>
      </c>
      <c r="K66" s="93">
        <v>20.62</v>
      </c>
      <c r="L66" s="94"/>
      <c r="M66" s="92">
        <f t="shared" si="2"/>
        <v>3.9501915708812265</v>
      </c>
      <c r="N66" s="90" t="s">
        <v>273</v>
      </c>
    </row>
    <row r="67" spans="1:14" ht="67.5">
      <c r="A67" s="87">
        <v>41</v>
      </c>
      <c r="B67" s="88" t="s">
        <v>286</v>
      </c>
      <c r="C67" s="89" t="s">
        <v>287</v>
      </c>
      <c r="D67" s="90" t="s">
        <v>288</v>
      </c>
      <c r="E67" s="91">
        <v>0.8</v>
      </c>
      <c r="F67" s="92">
        <v>58.91</v>
      </c>
      <c r="G67" s="93">
        <v>47.13</v>
      </c>
      <c r="H67" s="92">
        <v>306.19</v>
      </c>
      <c r="I67" s="92">
        <v>244.95</v>
      </c>
      <c r="J67" s="92">
        <v>314.87</v>
      </c>
      <c r="K67" s="93">
        <v>251.9</v>
      </c>
      <c r="L67" s="94"/>
      <c r="M67" s="92">
        <f t="shared" si="2"/>
        <v>5.3447910036070443</v>
      </c>
      <c r="N67" s="90" t="s">
        <v>289</v>
      </c>
    </row>
    <row r="68" spans="1:14" ht="45">
      <c r="A68" s="87">
        <v>42</v>
      </c>
      <c r="B68" s="88" t="s">
        <v>290</v>
      </c>
      <c r="C68" s="89" t="s">
        <v>291</v>
      </c>
      <c r="D68" s="90" t="s">
        <v>253</v>
      </c>
      <c r="E68" s="91">
        <v>8.9999999999999993E-3</v>
      </c>
      <c r="F68" s="92">
        <v>18440</v>
      </c>
      <c r="G68" s="93">
        <v>165.96</v>
      </c>
      <c r="H68" s="92">
        <v>60448</v>
      </c>
      <c r="I68" s="92">
        <v>544.03</v>
      </c>
      <c r="J68" s="92">
        <v>62246.86</v>
      </c>
      <c r="K68" s="93">
        <v>560.22</v>
      </c>
      <c r="L68" s="94"/>
      <c r="M68" s="92">
        <f t="shared" si="2"/>
        <v>3.3756326825741141</v>
      </c>
      <c r="N68" s="90" t="s">
        <v>292</v>
      </c>
    </row>
    <row r="69" spans="1:14" ht="45">
      <c r="A69" s="87">
        <v>43</v>
      </c>
      <c r="B69" s="88" t="s">
        <v>293</v>
      </c>
      <c r="C69" s="89" t="s">
        <v>294</v>
      </c>
      <c r="D69" s="90" t="s">
        <v>253</v>
      </c>
      <c r="E69" s="91">
        <v>1.5E-3</v>
      </c>
      <c r="F69" s="92">
        <v>14540</v>
      </c>
      <c r="G69" s="93">
        <v>21.81</v>
      </c>
      <c r="H69" s="92">
        <v>61059.33</v>
      </c>
      <c r="I69" s="92">
        <v>91.59</v>
      </c>
      <c r="J69" s="92">
        <v>62753.38</v>
      </c>
      <c r="K69" s="93">
        <v>94.13</v>
      </c>
      <c r="L69" s="94"/>
      <c r="M69" s="92">
        <f t="shared" si="2"/>
        <v>4.315910132966529</v>
      </c>
      <c r="N69" s="90" t="s">
        <v>295</v>
      </c>
    </row>
    <row r="70" spans="1:14" ht="22.5">
      <c r="A70" s="87">
        <v>44</v>
      </c>
      <c r="B70" s="88" t="s">
        <v>296</v>
      </c>
      <c r="C70" s="89" t="s">
        <v>297</v>
      </c>
      <c r="D70" s="90" t="s">
        <v>253</v>
      </c>
      <c r="E70" s="91">
        <v>1.07E-3</v>
      </c>
      <c r="F70" s="92">
        <v>13990</v>
      </c>
      <c r="G70" s="93">
        <v>14.97</v>
      </c>
      <c r="H70" s="92">
        <v>48226.23</v>
      </c>
      <c r="I70" s="92">
        <v>51.6</v>
      </c>
      <c r="J70" s="92">
        <v>49780.66</v>
      </c>
      <c r="K70" s="93">
        <v>53.27</v>
      </c>
      <c r="L70" s="94"/>
      <c r="M70" s="92">
        <f t="shared" si="2"/>
        <v>3.5584502338009352</v>
      </c>
      <c r="N70" s="90" t="s">
        <v>298</v>
      </c>
    </row>
    <row r="71" spans="1:14" ht="33.75">
      <c r="A71" s="87">
        <v>45</v>
      </c>
      <c r="B71" s="88" t="s">
        <v>299</v>
      </c>
      <c r="C71" s="89" t="s">
        <v>300</v>
      </c>
      <c r="D71" s="90" t="s">
        <v>253</v>
      </c>
      <c r="E71" s="91">
        <v>3.5099999999999999E-2</v>
      </c>
      <c r="F71" s="92">
        <v>12870</v>
      </c>
      <c r="G71" s="93">
        <v>451.74</v>
      </c>
      <c r="H71" s="92">
        <v>82203.39</v>
      </c>
      <c r="I71" s="92">
        <v>2885.34</v>
      </c>
      <c r="J71" s="92">
        <v>83105.279999999999</v>
      </c>
      <c r="K71" s="93">
        <v>2917</v>
      </c>
      <c r="L71" s="94"/>
      <c r="M71" s="92">
        <f t="shared" si="2"/>
        <v>6.4572541727542392</v>
      </c>
      <c r="N71" s="90" t="s">
        <v>301</v>
      </c>
    </row>
    <row r="72" spans="1:14" ht="45">
      <c r="A72" s="87">
        <v>46</v>
      </c>
      <c r="B72" s="88" t="s">
        <v>302</v>
      </c>
      <c r="C72" s="89" t="s">
        <v>303</v>
      </c>
      <c r="D72" s="90" t="s">
        <v>253</v>
      </c>
      <c r="E72" s="91">
        <v>1.17E-2</v>
      </c>
      <c r="F72" s="92">
        <v>11660</v>
      </c>
      <c r="G72" s="93">
        <v>136.41999999999999</v>
      </c>
      <c r="H72" s="92">
        <v>77325</v>
      </c>
      <c r="I72" s="92">
        <v>904.7</v>
      </c>
      <c r="J72" s="92">
        <v>78190.31</v>
      </c>
      <c r="K72" s="93">
        <v>914.83</v>
      </c>
      <c r="L72" s="94"/>
      <c r="M72" s="92">
        <f t="shared" si="2"/>
        <v>6.7059815276352452</v>
      </c>
      <c r="N72" s="90" t="s">
        <v>304</v>
      </c>
    </row>
    <row r="73" spans="1:14" ht="45">
      <c r="A73" s="87">
        <v>47</v>
      </c>
      <c r="B73" s="88" t="s">
        <v>305</v>
      </c>
      <c r="C73" s="89" t="s">
        <v>306</v>
      </c>
      <c r="D73" s="90" t="s">
        <v>257</v>
      </c>
      <c r="E73" s="91">
        <v>0.11219999999999999</v>
      </c>
      <c r="F73" s="92">
        <v>627</v>
      </c>
      <c r="G73" s="93">
        <v>70.349999999999994</v>
      </c>
      <c r="H73" s="92">
        <v>2384</v>
      </c>
      <c r="I73" s="92">
        <v>267.48</v>
      </c>
      <c r="J73" s="92">
        <v>2751.89</v>
      </c>
      <c r="K73" s="93">
        <v>308.76</v>
      </c>
      <c r="L73" s="94"/>
      <c r="M73" s="92">
        <f t="shared" si="2"/>
        <v>4.3889125799573563</v>
      </c>
      <c r="N73" s="90" t="s">
        <v>307</v>
      </c>
    </row>
    <row r="74" spans="1:14" ht="45">
      <c r="A74" s="87">
        <v>48</v>
      </c>
      <c r="B74" s="88" t="s">
        <v>308</v>
      </c>
      <c r="C74" s="89" t="s">
        <v>309</v>
      </c>
      <c r="D74" s="90" t="s">
        <v>253</v>
      </c>
      <c r="E74" s="91">
        <v>3.1199999999999999E-4</v>
      </c>
      <c r="F74" s="92">
        <v>4630</v>
      </c>
      <c r="G74" s="93">
        <v>1.44</v>
      </c>
      <c r="H74" s="92">
        <v>37222.879999999997</v>
      </c>
      <c r="I74" s="92">
        <v>11.61</v>
      </c>
      <c r="J74" s="92">
        <v>38389.58</v>
      </c>
      <c r="K74" s="93">
        <v>11.98</v>
      </c>
      <c r="L74" s="94"/>
      <c r="M74" s="92">
        <f t="shared" si="2"/>
        <v>8.3194444444444446</v>
      </c>
      <c r="N74" s="90" t="s">
        <v>273</v>
      </c>
    </row>
    <row r="75" spans="1:14" ht="33.75">
      <c r="A75" s="87">
        <v>49</v>
      </c>
      <c r="B75" s="88" t="s">
        <v>310</v>
      </c>
      <c r="C75" s="89" t="s">
        <v>311</v>
      </c>
      <c r="D75" s="90" t="s">
        <v>257</v>
      </c>
      <c r="E75" s="91">
        <v>5.0960000000000001</v>
      </c>
      <c r="F75" s="92">
        <v>3.11</v>
      </c>
      <c r="G75" s="93">
        <v>15.85</v>
      </c>
      <c r="H75" s="92">
        <v>25.81</v>
      </c>
      <c r="I75" s="92">
        <v>131.53</v>
      </c>
      <c r="J75" s="92">
        <v>25.81</v>
      </c>
      <c r="K75" s="93">
        <v>131.53</v>
      </c>
      <c r="L75" s="94"/>
      <c r="M75" s="92">
        <f t="shared" si="2"/>
        <v>8.2984227129337533</v>
      </c>
      <c r="N75" s="90" t="s">
        <v>312</v>
      </c>
    </row>
    <row r="76" spans="1:14" ht="22.5">
      <c r="A76" s="87">
        <v>50</v>
      </c>
      <c r="B76" s="88" t="s">
        <v>313</v>
      </c>
      <c r="C76" s="89" t="s">
        <v>314</v>
      </c>
      <c r="D76" s="90" t="s">
        <v>285</v>
      </c>
      <c r="E76" s="91">
        <v>1.82</v>
      </c>
      <c r="F76" s="92">
        <v>60.4</v>
      </c>
      <c r="G76" s="93">
        <v>109.93</v>
      </c>
      <c r="H76" s="92">
        <v>177.12</v>
      </c>
      <c r="I76" s="92">
        <v>322.36</v>
      </c>
      <c r="J76" s="92">
        <v>180.94</v>
      </c>
      <c r="K76" s="93">
        <v>329.31</v>
      </c>
      <c r="L76" s="94"/>
      <c r="M76" s="92">
        <f t="shared" si="2"/>
        <v>2.9956335850086417</v>
      </c>
      <c r="N76" s="90" t="s">
        <v>315</v>
      </c>
    </row>
    <row r="77" spans="1:14" ht="45">
      <c r="A77" s="87">
        <v>51</v>
      </c>
      <c r="B77" s="88" t="s">
        <v>316</v>
      </c>
      <c r="C77" s="89" t="s">
        <v>317</v>
      </c>
      <c r="D77" s="90" t="s">
        <v>318</v>
      </c>
      <c r="E77" s="91">
        <v>4</v>
      </c>
      <c r="F77" s="92">
        <v>83.2</v>
      </c>
      <c r="G77" s="93">
        <v>332.8</v>
      </c>
      <c r="H77" s="92">
        <v>363.98</v>
      </c>
      <c r="I77" s="92">
        <v>1455.92</v>
      </c>
      <c r="J77" s="92">
        <v>372.39</v>
      </c>
      <c r="K77" s="93">
        <v>1489.56</v>
      </c>
      <c r="L77" s="94"/>
      <c r="M77" s="92">
        <f t="shared" si="2"/>
        <v>4.475841346153846</v>
      </c>
      <c r="N77" s="90" t="s">
        <v>319</v>
      </c>
    </row>
    <row r="78" spans="1:14" ht="17.850000000000001" customHeight="1">
      <c r="A78" s="195" t="s">
        <v>320</v>
      </c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</row>
    <row r="79" spans="1:14" ht="67.5">
      <c r="A79" s="87">
        <v>52</v>
      </c>
      <c r="B79" s="88" t="s">
        <v>321</v>
      </c>
      <c r="C79" s="89" t="s">
        <v>322</v>
      </c>
      <c r="D79" s="90" t="s">
        <v>288</v>
      </c>
      <c r="E79" s="91">
        <v>131.30000000000001</v>
      </c>
      <c r="F79" s="92">
        <v>67.3</v>
      </c>
      <c r="G79" s="93">
        <v>8836.49</v>
      </c>
      <c r="H79" s="92">
        <v>349.64</v>
      </c>
      <c r="I79" s="92">
        <v>45907.73</v>
      </c>
      <c r="J79" s="92">
        <v>359.55</v>
      </c>
      <c r="K79" s="93">
        <v>47208.92</v>
      </c>
      <c r="L79" s="94"/>
      <c r="M79" s="92">
        <f t="shared" ref="M79:M85" si="3">IF(ISNUMBER(K79/G79),IF(NOT(K79/G79=0),K79/G79, " "), " ")</f>
        <v>5.3424968511252766</v>
      </c>
      <c r="N79" s="90" t="s">
        <v>323</v>
      </c>
    </row>
    <row r="80" spans="1:14" ht="33.75">
      <c r="A80" s="87">
        <v>53</v>
      </c>
      <c r="B80" s="88" t="s">
        <v>324</v>
      </c>
      <c r="C80" s="89" t="s">
        <v>325</v>
      </c>
      <c r="D80" s="90" t="s">
        <v>257</v>
      </c>
      <c r="E80" s="91">
        <v>4.03</v>
      </c>
      <c r="F80" s="92">
        <v>538.46</v>
      </c>
      <c r="G80" s="93">
        <v>2169.9899999999998</v>
      </c>
      <c r="H80" s="92">
        <v>1754.29</v>
      </c>
      <c r="I80" s="92">
        <v>7069.79</v>
      </c>
      <c r="J80" s="92">
        <v>1854.84</v>
      </c>
      <c r="K80" s="93">
        <v>7475.01</v>
      </c>
      <c r="L80" s="94"/>
      <c r="M80" s="92">
        <f t="shared" si="3"/>
        <v>3.4447209434144863</v>
      </c>
      <c r="N80" s="90" t="s">
        <v>326</v>
      </c>
    </row>
    <row r="81" spans="1:14" ht="45">
      <c r="A81" s="87">
        <v>54</v>
      </c>
      <c r="B81" s="88" t="s">
        <v>327</v>
      </c>
      <c r="C81" s="89" t="s">
        <v>328</v>
      </c>
      <c r="D81" s="90" t="s">
        <v>329</v>
      </c>
      <c r="E81" s="91">
        <v>97.62</v>
      </c>
      <c r="F81" s="92">
        <v>19.8</v>
      </c>
      <c r="G81" s="93">
        <v>1932.88</v>
      </c>
      <c r="H81" s="92">
        <v>41</v>
      </c>
      <c r="I81" s="92">
        <v>4002.42</v>
      </c>
      <c r="J81" s="92">
        <v>41.96</v>
      </c>
      <c r="K81" s="93">
        <v>4096.1400000000003</v>
      </c>
      <c r="L81" s="94"/>
      <c r="M81" s="92">
        <f t="shared" si="3"/>
        <v>2.1191900169694962</v>
      </c>
      <c r="N81" s="90" t="s">
        <v>330</v>
      </c>
    </row>
    <row r="82" spans="1:14" ht="56.25">
      <c r="A82" s="87">
        <v>55</v>
      </c>
      <c r="B82" s="88" t="s">
        <v>331</v>
      </c>
      <c r="C82" s="89" t="s">
        <v>332</v>
      </c>
      <c r="D82" s="90" t="s">
        <v>318</v>
      </c>
      <c r="E82" s="91">
        <v>2</v>
      </c>
      <c r="F82" s="92">
        <v>437</v>
      </c>
      <c r="G82" s="93">
        <v>874</v>
      </c>
      <c r="H82" s="92">
        <v>2466.61</v>
      </c>
      <c r="I82" s="92">
        <v>4933.22</v>
      </c>
      <c r="J82" s="92">
        <v>2527.27</v>
      </c>
      <c r="K82" s="93">
        <v>5054.54</v>
      </c>
      <c r="L82" s="94"/>
      <c r="M82" s="92">
        <f t="shared" si="3"/>
        <v>5.7832265446224254</v>
      </c>
      <c r="N82" s="90" t="s">
        <v>333</v>
      </c>
    </row>
    <row r="83" spans="1:14" ht="22.5">
      <c r="A83" s="87">
        <v>56</v>
      </c>
      <c r="B83" s="88" t="s">
        <v>334</v>
      </c>
      <c r="C83" s="89" t="s">
        <v>335</v>
      </c>
      <c r="D83" s="90" t="s">
        <v>318</v>
      </c>
      <c r="E83" s="91">
        <v>2</v>
      </c>
      <c r="F83" s="92">
        <v>1862.08</v>
      </c>
      <c r="G83" s="93">
        <v>3724.16</v>
      </c>
      <c r="H83" s="92">
        <v>7097.88</v>
      </c>
      <c r="I83" s="92">
        <v>14195.76</v>
      </c>
      <c r="J83" s="92">
        <v>7243.08</v>
      </c>
      <c r="K83" s="93">
        <v>14486.16</v>
      </c>
      <c r="L83" s="94"/>
      <c r="M83" s="92">
        <f t="shared" si="3"/>
        <v>3.8897791716789829</v>
      </c>
      <c r="N83" s="90" t="s">
        <v>336</v>
      </c>
    </row>
    <row r="84" spans="1:14" ht="45">
      <c r="A84" s="87">
        <v>57</v>
      </c>
      <c r="B84" s="88" t="s">
        <v>337</v>
      </c>
      <c r="C84" s="89" t="s">
        <v>338</v>
      </c>
      <c r="D84" s="90" t="s">
        <v>318</v>
      </c>
      <c r="E84" s="91">
        <v>1</v>
      </c>
      <c r="F84" s="92">
        <v>324.86</v>
      </c>
      <c r="G84" s="93">
        <v>324.86</v>
      </c>
      <c r="H84" s="92">
        <v>2029.2</v>
      </c>
      <c r="I84" s="92">
        <v>2029.2</v>
      </c>
      <c r="J84" s="92">
        <v>2133.98</v>
      </c>
      <c r="K84" s="93">
        <v>2133.98</v>
      </c>
      <c r="L84" s="94"/>
      <c r="M84" s="92">
        <f t="shared" si="3"/>
        <v>6.5689219971680108</v>
      </c>
      <c r="N84" s="90" t="s">
        <v>339</v>
      </c>
    </row>
    <row r="85" spans="1:14" ht="45">
      <c r="A85" s="87">
        <v>58</v>
      </c>
      <c r="B85" s="88" t="s">
        <v>340</v>
      </c>
      <c r="C85" s="89" t="s">
        <v>341</v>
      </c>
      <c r="D85" s="90" t="s">
        <v>318</v>
      </c>
      <c r="E85" s="91">
        <v>6</v>
      </c>
      <c r="F85" s="92">
        <v>595</v>
      </c>
      <c r="G85" s="93">
        <v>3570</v>
      </c>
      <c r="H85" s="92">
        <v>3208.36</v>
      </c>
      <c r="I85" s="92">
        <v>19250.16</v>
      </c>
      <c r="J85" s="92">
        <v>3412.96</v>
      </c>
      <c r="K85" s="93">
        <v>20477.759999999998</v>
      </c>
      <c r="L85" s="94"/>
      <c r="M85" s="92">
        <f t="shared" si="3"/>
        <v>5.7360672268907562</v>
      </c>
      <c r="N85" s="90" t="s">
        <v>342</v>
      </c>
    </row>
    <row r="86" spans="1:14" ht="17.850000000000001" customHeight="1">
      <c r="A86" s="185" t="s">
        <v>343</v>
      </c>
      <c r="B86" s="186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</row>
    <row r="87" spans="1:14" ht="17.850000000000001" customHeight="1">
      <c r="A87" s="195" t="s">
        <v>250</v>
      </c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</row>
    <row r="88" spans="1:14" ht="22.5">
      <c r="A88" s="87">
        <v>59</v>
      </c>
      <c r="B88" s="88" t="s">
        <v>344</v>
      </c>
      <c r="C88" s="89" t="s">
        <v>345</v>
      </c>
      <c r="D88" s="90" t="s">
        <v>329</v>
      </c>
      <c r="E88" s="91">
        <v>97.62</v>
      </c>
      <c r="F88" s="92"/>
      <c r="G88" s="93"/>
      <c r="H88" s="92"/>
      <c r="I88" s="92"/>
      <c r="J88" s="92"/>
      <c r="K88" s="93"/>
      <c r="L88" s="94"/>
      <c r="M88" s="92" t="str">
        <f t="shared" ref="M88:M93" si="4">IF(ISNUMBER(K88/G88),IF(NOT(K88/G88=0),K88/G88, " "), " ")</f>
        <v xml:space="preserve"> </v>
      </c>
      <c r="N88" s="90"/>
    </row>
    <row r="89" spans="1:14" ht="22.5">
      <c r="A89" s="87">
        <v>60</v>
      </c>
      <c r="B89" s="88" t="s">
        <v>346</v>
      </c>
      <c r="C89" s="89" t="s">
        <v>347</v>
      </c>
      <c r="D89" s="90" t="s">
        <v>288</v>
      </c>
      <c r="E89" s="91">
        <v>131.30000000000001</v>
      </c>
      <c r="F89" s="92"/>
      <c r="G89" s="93"/>
      <c r="H89" s="92"/>
      <c r="I89" s="92"/>
      <c r="J89" s="92"/>
      <c r="K89" s="93"/>
      <c r="L89" s="94"/>
      <c r="M89" s="92" t="str">
        <f t="shared" si="4"/>
        <v xml:space="preserve"> </v>
      </c>
      <c r="N89" s="90"/>
    </row>
    <row r="90" spans="1:14" ht="22.5">
      <c r="A90" s="87">
        <v>61</v>
      </c>
      <c r="B90" s="88" t="s">
        <v>348</v>
      </c>
      <c r="C90" s="89" t="s">
        <v>349</v>
      </c>
      <c r="D90" s="90" t="s">
        <v>257</v>
      </c>
      <c r="E90" s="91">
        <v>4.03</v>
      </c>
      <c r="F90" s="92"/>
      <c r="G90" s="93"/>
      <c r="H90" s="92"/>
      <c r="I90" s="92"/>
      <c r="J90" s="92"/>
      <c r="K90" s="93"/>
      <c r="L90" s="94"/>
      <c r="M90" s="92" t="str">
        <f t="shared" si="4"/>
        <v xml:space="preserve"> </v>
      </c>
      <c r="N90" s="90"/>
    </row>
    <row r="91" spans="1:14" ht="22.5">
      <c r="A91" s="87">
        <v>62</v>
      </c>
      <c r="B91" s="88" t="s">
        <v>350</v>
      </c>
      <c r="C91" s="89" t="s">
        <v>351</v>
      </c>
      <c r="D91" s="90" t="s">
        <v>352</v>
      </c>
      <c r="E91" s="91">
        <v>2</v>
      </c>
      <c r="F91" s="92"/>
      <c r="G91" s="93"/>
      <c r="H91" s="92"/>
      <c r="I91" s="92"/>
      <c r="J91" s="92"/>
      <c r="K91" s="93"/>
      <c r="L91" s="94"/>
      <c r="M91" s="92" t="str">
        <f t="shared" si="4"/>
        <v xml:space="preserve"> </v>
      </c>
      <c r="N91" s="90"/>
    </row>
    <row r="92" spans="1:14" ht="22.5">
      <c r="A92" s="87">
        <v>63</v>
      </c>
      <c r="B92" s="88" t="s">
        <v>353</v>
      </c>
      <c r="C92" s="89" t="s">
        <v>354</v>
      </c>
      <c r="D92" s="90" t="s">
        <v>318</v>
      </c>
      <c r="E92" s="91">
        <v>22</v>
      </c>
      <c r="F92" s="92"/>
      <c r="G92" s="93"/>
      <c r="H92" s="92"/>
      <c r="I92" s="92"/>
      <c r="J92" s="92"/>
      <c r="K92" s="93"/>
      <c r="L92" s="94"/>
      <c r="M92" s="92" t="str">
        <f t="shared" si="4"/>
        <v xml:space="preserve"> </v>
      </c>
      <c r="N92" s="90"/>
    </row>
    <row r="93" spans="1:14" ht="22.5">
      <c r="A93" s="103"/>
      <c r="B93" s="104" t="s">
        <v>225</v>
      </c>
      <c r="C93" s="105" t="s">
        <v>355</v>
      </c>
      <c r="D93" s="106" t="s">
        <v>227</v>
      </c>
      <c r="E93" s="107"/>
      <c r="F93" s="108"/>
      <c r="G93" s="109">
        <v>24833</v>
      </c>
      <c r="H93" s="108"/>
      <c r="I93" s="108"/>
      <c r="J93" s="108"/>
      <c r="K93" s="109">
        <v>117539</v>
      </c>
      <c r="L93" s="110"/>
      <c r="M93" s="108">
        <f t="shared" si="4"/>
        <v>4.7331776265453227</v>
      </c>
      <c r="N93" s="106"/>
    </row>
    <row r="94" spans="1:14">
      <c r="A94" s="183" t="s">
        <v>168</v>
      </c>
      <c r="B94" s="165"/>
      <c r="C94" s="165"/>
      <c r="D94" s="165"/>
      <c r="E94" s="165"/>
      <c r="F94" s="165"/>
      <c r="G94" s="111">
        <v>33141</v>
      </c>
      <c r="H94" s="112"/>
      <c r="I94" s="112"/>
      <c r="J94" s="112"/>
      <c r="K94" s="111">
        <v>183484</v>
      </c>
      <c r="L94" s="113"/>
      <c r="M94" s="111">
        <f t="shared" ref="M94:M110" ca="1" si="5">IF(ISNUMBER(INDIRECT("K" &amp; ROW())/INDIRECT("G" &amp; ROW())),INDIRECT("K" &amp; ROW())/INDIRECT("G" &amp; ROW()), " ")</f>
        <v>5.5364654053890954</v>
      </c>
      <c r="N94" s="114" t="s">
        <v>356</v>
      </c>
    </row>
    <row r="95" spans="1:14">
      <c r="A95" s="183" t="s">
        <v>152</v>
      </c>
      <c r="B95" s="165"/>
      <c r="C95" s="165"/>
      <c r="D95" s="165"/>
      <c r="E95" s="165"/>
      <c r="F95" s="165"/>
      <c r="G95" s="111"/>
      <c r="H95" s="112"/>
      <c r="I95" s="112"/>
      <c r="J95" s="112"/>
      <c r="K95" s="111"/>
      <c r="L95" s="113"/>
      <c r="M95" s="111" t="str">
        <f t="shared" ca="1" si="5"/>
        <v xml:space="preserve"> </v>
      </c>
      <c r="N95" s="114" t="s">
        <v>356</v>
      </c>
    </row>
    <row r="96" spans="1:14">
      <c r="A96" s="183" t="s">
        <v>153</v>
      </c>
      <c r="B96" s="165"/>
      <c r="C96" s="165"/>
      <c r="D96" s="165"/>
      <c r="E96" s="165"/>
      <c r="F96" s="165"/>
      <c r="G96" s="111">
        <v>3634</v>
      </c>
      <c r="H96" s="112"/>
      <c r="I96" s="112"/>
      <c r="J96" s="112"/>
      <c r="K96" s="111">
        <v>43762</v>
      </c>
      <c r="L96" s="113"/>
      <c r="M96" s="111">
        <f t="shared" ca="1" si="5"/>
        <v>12.042377545404513</v>
      </c>
      <c r="N96" s="114" t="s">
        <v>356</v>
      </c>
    </row>
    <row r="97" spans="1:14">
      <c r="A97" s="183" t="s">
        <v>154</v>
      </c>
      <c r="B97" s="165"/>
      <c r="C97" s="165"/>
      <c r="D97" s="165"/>
      <c r="E97" s="165"/>
      <c r="F97" s="165"/>
      <c r="G97" s="111">
        <v>24833</v>
      </c>
      <c r="H97" s="112"/>
      <c r="I97" s="112"/>
      <c r="J97" s="112"/>
      <c r="K97" s="111">
        <v>117539</v>
      </c>
      <c r="L97" s="113"/>
      <c r="M97" s="111">
        <f t="shared" ca="1" si="5"/>
        <v>4.7331776265453227</v>
      </c>
      <c r="N97" s="114" t="s">
        <v>356</v>
      </c>
    </row>
    <row r="98" spans="1:14">
      <c r="A98" s="183" t="s">
        <v>155</v>
      </c>
      <c r="B98" s="165"/>
      <c r="C98" s="165"/>
      <c r="D98" s="165"/>
      <c r="E98" s="165"/>
      <c r="F98" s="165"/>
      <c r="G98" s="111">
        <v>5260</v>
      </c>
      <c r="H98" s="112"/>
      <c r="I98" s="112"/>
      <c r="J98" s="112"/>
      <c r="K98" s="111">
        <v>29328</v>
      </c>
      <c r="L98" s="113"/>
      <c r="M98" s="111">
        <f t="shared" ca="1" si="5"/>
        <v>5.5756653992395435</v>
      </c>
      <c r="N98" s="114" t="s">
        <v>356</v>
      </c>
    </row>
    <row r="99" spans="1:14">
      <c r="A99" s="184" t="s">
        <v>156</v>
      </c>
      <c r="B99" s="163"/>
      <c r="C99" s="163"/>
      <c r="D99" s="163"/>
      <c r="E99" s="163"/>
      <c r="F99" s="163"/>
      <c r="G99" s="111">
        <v>4155</v>
      </c>
      <c r="H99" s="112"/>
      <c r="I99" s="112"/>
      <c r="J99" s="112"/>
      <c r="K99" s="111">
        <v>42537</v>
      </c>
      <c r="L99" s="113"/>
      <c r="M99" s="111">
        <f t="shared" ca="1" si="5"/>
        <v>10.23754512635379</v>
      </c>
      <c r="N99" s="114" t="s">
        <v>356</v>
      </c>
    </row>
    <row r="100" spans="1:14">
      <c r="A100" s="184" t="s">
        <v>157</v>
      </c>
      <c r="B100" s="163"/>
      <c r="C100" s="163"/>
      <c r="D100" s="163"/>
      <c r="E100" s="163"/>
      <c r="F100" s="163"/>
      <c r="G100" s="111">
        <v>2052</v>
      </c>
      <c r="H100" s="112"/>
      <c r="I100" s="112"/>
      <c r="J100" s="112"/>
      <c r="K100" s="111">
        <v>23272</v>
      </c>
      <c r="L100" s="113"/>
      <c r="M100" s="111">
        <f t="shared" ca="1" si="5"/>
        <v>11.3411306042885</v>
      </c>
      <c r="N100" s="114" t="s">
        <v>356</v>
      </c>
    </row>
    <row r="101" spans="1:14">
      <c r="A101" s="184" t="s">
        <v>169</v>
      </c>
      <c r="B101" s="163"/>
      <c r="C101" s="163"/>
      <c r="D101" s="163"/>
      <c r="E101" s="163"/>
      <c r="F101" s="163"/>
      <c r="G101" s="111"/>
      <c r="H101" s="112"/>
      <c r="I101" s="112"/>
      <c r="J101" s="112"/>
      <c r="K101" s="111"/>
      <c r="L101" s="113"/>
      <c r="M101" s="111" t="str">
        <f t="shared" ca="1" si="5"/>
        <v xml:space="preserve"> </v>
      </c>
      <c r="N101" s="114" t="s">
        <v>356</v>
      </c>
    </row>
    <row r="102" spans="1:14">
      <c r="A102" s="183" t="s">
        <v>159</v>
      </c>
      <c r="B102" s="165"/>
      <c r="C102" s="165"/>
      <c r="D102" s="165"/>
      <c r="E102" s="165"/>
      <c r="F102" s="165"/>
      <c r="G102" s="111">
        <v>1115</v>
      </c>
      <c r="H102" s="112"/>
      <c r="I102" s="112"/>
      <c r="J102" s="112"/>
      <c r="K102" s="111">
        <v>7954</v>
      </c>
      <c r="L102" s="113"/>
      <c r="M102" s="111">
        <f t="shared" ca="1" si="5"/>
        <v>7.1336322869955158</v>
      </c>
      <c r="N102" s="114" t="s">
        <v>356</v>
      </c>
    </row>
    <row r="103" spans="1:14">
      <c r="A103" s="183" t="s">
        <v>160</v>
      </c>
      <c r="B103" s="165"/>
      <c r="C103" s="165"/>
      <c r="D103" s="165"/>
      <c r="E103" s="165"/>
      <c r="F103" s="165"/>
      <c r="G103" s="111">
        <v>13697</v>
      </c>
      <c r="H103" s="112"/>
      <c r="I103" s="112"/>
      <c r="J103" s="112"/>
      <c r="K103" s="111">
        <v>69708</v>
      </c>
      <c r="L103" s="113"/>
      <c r="M103" s="111">
        <f t="shared" ca="1" si="5"/>
        <v>5.0892896254654305</v>
      </c>
      <c r="N103" s="114" t="s">
        <v>356</v>
      </c>
    </row>
    <row r="104" spans="1:14">
      <c r="A104" s="183" t="s">
        <v>161</v>
      </c>
      <c r="B104" s="165"/>
      <c r="C104" s="165"/>
      <c r="D104" s="165"/>
      <c r="E104" s="165"/>
      <c r="F104" s="165"/>
      <c r="G104" s="111">
        <v>6853</v>
      </c>
      <c r="H104" s="112"/>
      <c r="I104" s="112"/>
      <c r="J104" s="112"/>
      <c r="K104" s="111">
        <v>55586</v>
      </c>
      <c r="L104" s="113"/>
      <c r="M104" s="111">
        <f t="shared" ca="1" si="5"/>
        <v>8.1111921786079098</v>
      </c>
      <c r="N104" s="114" t="s">
        <v>356</v>
      </c>
    </row>
    <row r="105" spans="1:14">
      <c r="A105" s="183" t="s">
        <v>162</v>
      </c>
      <c r="B105" s="165"/>
      <c r="C105" s="165"/>
      <c r="D105" s="165"/>
      <c r="E105" s="165"/>
      <c r="F105" s="165"/>
      <c r="G105" s="111">
        <v>325</v>
      </c>
      <c r="H105" s="112"/>
      <c r="I105" s="112"/>
      <c r="J105" s="112"/>
      <c r="K105" s="111">
        <v>2129</v>
      </c>
      <c r="L105" s="113"/>
      <c r="M105" s="111">
        <f t="shared" ca="1" si="5"/>
        <v>6.5507692307692311</v>
      </c>
      <c r="N105" s="114" t="s">
        <v>356</v>
      </c>
    </row>
    <row r="106" spans="1:14">
      <c r="A106" s="183" t="s">
        <v>163</v>
      </c>
      <c r="B106" s="165"/>
      <c r="C106" s="165"/>
      <c r="D106" s="165"/>
      <c r="E106" s="165"/>
      <c r="F106" s="165"/>
      <c r="G106" s="111">
        <v>8942</v>
      </c>
      <c r="H106" s="112"/>
      <c r="I106" s="112"/>
      <c r="J106" s="112"/>
      <c r="K106" s="111">
        <v>50987</v>
      </c>
      <c r="L106" s="113"/>
      <c r="M106" s="111">
        <f t="shared" ca="1" si="5"/>
        <v>5.7019682397673899</v>
      </c>
      <c r="N106" s="114" t="s">
        <v>356</v>
      </c>
    </row>
    <row r="107" spans="1:14">
      <c r="A107" s="183" t="s">
        <v>164</v>
      </c>
      <c r="B107" s="165"/>
      <c r="C107" s="165"/>
      <c r="D107" s="165"/>
      <c r="E107" s="165"/>
      <c r="F107" s="165"/>
      <c r="G107" s="111">
        <v>6654</v>
      </c>
      <c r="H107" s="112"/>
      <c r="I107" s="112"/>
      <c r="J107" s="112"/>
      <c r="K107" s="111">
        <v>45353</v>
      </c>
      <c r="L107" s="113"/>
      <c r="M107" s="111">
        <f t="shared" ca="1" si="5"/>
        <v>6.8159002103997599</v>
      </c>
      <c r="N107" s="114" t="s">
        <v>356</v>
      </c>
    </row>
    <row r="108" spans="1:14">
      <c r="A108" s="183" t="s">
        <v>165</v>
      </c>
      <c r="B108" s="165"/>
      <c r="C108" s="165"/>
      <c r="D108" s="165"/>
      <c r="E108" s="165"/>
      <c r="F108" s="165"/>
      <c r="G108" s="111">
        <v>1762</v>
      </c>
      <c r="H108" s="112"/>
      <c r="I108" s="112"/>
      <c r="J108" s="112"/>
      <c r="K108" s="111">
        <v>17576</v>
      </c>
      <c r="L108" s="113"/>
      <c r="M108" s="111">
        <f t="shared" ca="1" si="5"/>
        <v>9.9750283768444952</v>
      </c>
      <c r="N108" s="114" t="s">
        <v>356</v>
      </c>
    </row>
    <row r="109" spans="1:14">
      <c r="A109" s="183" t="s">
        <v>166</v>
      </c>
      <c r="B109" s="165"/>
      <c r="C109" s="165"/>
      <c r="D109" s="165"/>
      <c r="E109" s="165"/>
      <c r="F109" s="165"/>
      <c r="G109" s="111">
        <v>39348</v>
      </c>
      <c r="H109" s="112"/>
      <c r="I109" s="112"/>
      <c r="J109" s="112"/>
      <c r="K109" s="111">
        <v>249293</v>
      </c>
      <c r="L109" s="113"/>
      <c r="M109" s="111">
        <f t="shared" ca="1" si="5"/>
        <v>6.3355952017891637</v>
      </c>
      <c r="N109" s="114" t="s">
        <v>356</v>
      </c>
    </row>
    <row r="110" spans="1:14">
      <c r="A110" s="184" t="s">
        <v>170</v>
      </c>
      <c r="B110" s="163"/>
      <c r="C110" s="163"/>
      <c r="D110" s="163"/>
      <c r="E110" s="163"/>
      <c r="F110" s="163"/>
      <c r="G110" s="111">
        <v>39348</v>
      </c>
      <c r="H110" s="112"/>
      <c r="I110" s="112"/>
      <c r="J110" s="112"/>
      <c r="K110" s="111">
        <v>249293</v>
      </c>
      <c r="L110" s="113"/>
      <c r="M110" s="111">
        <f t="shared" ca="1" si="5"/>
        <v>6.3355952017891637</v>
      </c>
      <c r="N110" s="114" t="s">
        <v>356</v>
      </c>
    </row>
    <row r="111" spans="1:14">
      <c r="A111" s="119" t="s">
        <v>435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0"/>
      <c r="M111" s="2"/>
      <c r="N111" s="2"/>
    </row>
    <row r="112" spans="1:14">
      <c r="A112" s="119" t="s">
        <v>436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0"/>
      <c r="M112" s="2"/>
      <c r="N112" s="2"/>
    </row>
    <row r="113" spans="1:14">
      <c r="A113" s="12" t="s">
        <v>356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0"/>
      <c r="M113" s="2"/>
      <c r="N113" s="2"/>
    </row>
  </sheetData>
  <mergeCells count="51">
    <mergeCell ref="A6:N6"/>
    <mergeCell ref="A7:N7"/>
    <mergeCell ref="A8:N8"/>
    <mergeCell ref="A9:N9"/>
    <mergeCell ref="G14:H14"/>
    <mergeCell ref="J10:M10"/>
    <mergeCell ref="G12:H12"/>
    <mergeCell ref="J12:K12"/>
    <mergeCell ref="G13:H13"/>
    <mergeCell ref="J13:K13"/>
    <mergeCell ref="G11:H11"/>
    <mergeCell ref="J11:K11"/>
    <mergeCell ref="G10:I10"/>
    <mergeCell ref="J14:K14"/>
    <mergeCell ref="A55:N55"/>
    <mergeCell ref="A78:N78"/>
    <mergeCell ref="A35:N35"/>
    <mergeCell ref="G15:H15"/>
    <mergeCell ref="J15:K15"/>
    <mergeCell ref="A19:A21"/>
    <mergeCell ref="H19:K19"/>
    <mergeCell ref="M19:M21"/>
    <mergeCell ref="A23:N23"/>
    <mergeCell ref="A24:N24"/>
    <mergeCell ref="A109:F109"/>
    <mergeCell ref="A87:N87"/>
    <mergeCell ref="A94:F94"/>
    <mergeCell ref="A95:F95"/>
    <mergeCell ref="A105:F105"/>
    <mergeCell ref="A106:F106"/>
    <mergeCell ref="A107:F107"/>
    <mergeCell ref="A108:F108"/>
    <mergeCell ref="A86:N86"/>
    <mergeCell ref="N19:N21"/>
    <mergeCell ref="D20:D21"/>
    <mergeCell ref="H20:I20"/>
    <mergeCell ref="J20:K20"/>
    <mergeCell ref="F19:G20"/>
    <mergeCell ref="B19:B21"/>
    <mergeCell ref="C19:C21"/>
    <mergeCell ref="E19:E21"/>
    <mergeCell ref="A96:F96"/>
    <mergeCell ref="A97:F97"/>
    <mergeCell ref="A98:F98"/>
    <mergeCell ref="A110:F110"/>
    <mergeCell ref="A99:F99"/>
    <mergeCell ref="A100:F100"/>
    <mergeCell ref="A101:F101"/>
    <mergeCell ref="A102:F102"/>
    <mergeCell ref="A103:F103"/>
    <mergeCell ref="A104:F104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75" fitToHeight="30000" orientation="landscape" r:id="rId1"/>
  <headerFooter alignWithMargins="0">
    <oddHeader>&amp;LГРАНД-Смета</oddHeader>
    <oddFooter>&amp;R&amp;P</oddFooter>
  </headerFooter>
  <rowBreaks count="1" manualBreakCount="1">
    <brk id="78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Локальная смета</vt:lpstr>
      <vt:lpstr>Ведомость ресурсов</vt:lpstr>
      <vt:lpstr>'Ведомость ресурсов'!Заголовки_для_печати</vt:lpstr>
      <vt:lpstr>'Локальная смета'!Заголовки_для_печати</vt:lpstr>
      <vt:lpstr>'Ведомость ресурсов'!Область_печати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Соседко Алексей</dc:creator>
  <cp:lastModifiedBy>Антонова</cp:lastModifiedBy>
  <cp:lastPrinted>2017-08-01T09:44:52Z</cp:lastPrinted>
  <dcterms:created xsi:type="dcterms:W3CDTF">2003-01-28T12:33:10Z</dcterms:created>
  <dcterms:modified xsi:type="dcterms:W3CDTF">2017-08-04T10:50:13Z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