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7500" windowHeight="4245" tabRatio="771"/>
  </bookViews>
  <sheets>
    <sheet name="Обоснов-е НМЦК-Локальная смета" sheetId="8" r:id="rId1"/>
  </sheets>
  <definedNames>
    <definedName name="_xlnm.Print_Titles" localSheetId="0">'Обоснов-е НМЦК-Локальная смета'!$29:$29</definedName>
  </definedNames>
  <calcPr calcId="114210" fullCalcOnLoad="1"/>
</workbook>
</file>

<file path=xl/calcChain.xml><?xml version="1.0" encoding="utf-8"?>
<calcChain xmlns="http://schemas.openxmlformats.org/spreadsheetml/2006/main">
  <c r="AA73" i="8"/>
  <c r="AA72"/>
  <c r="AA68"/>
  <c r="AA67"/>
  <c r="AA64"/>
  <c r="AA63"/>
  <c r="AA60"/>
  <c r="AA59"/>
  <c r="AA57"/>
  <c r="AA56"/>
  <c r="AA54"/>
  <c r="AA53"/>
  <c r="AA50"/>
  <c r="AA49"/>
  <c r="AA46"/>
  <c r="AA45"/>
  <c r="AA42"/>
  <c r="AA41"/>
  <c r="AA39"/>
  <c r="AA38"/>
  <c r="AA36"/>
  <c r="AA35"/>
  <c r="AA33"/>
  <c r="AA32"/>
  <c r="J21"/>
  <c r="G21"/>
  <c r="J19"/>
  <c r="G19"/>
  <c r="J18"/>
  <c r="G18"/>
  <c r="J17"/>
  <c r="G17"/>
  <c r="J20"/>
  <c r="G20"/>
  <c r="A24"/>
</calcChain>
</file>

<file path=xl/comments1.xml><?xml version="1.0" encoding="utf-8"?>
<comments xmlns="http://schemas.openxmlformats.org/spreadsheetml/2006/main">
  <authors>
    <author>Сергей</author>
    <author>&lt;&gt;</author>
    <author>YuKazaeva</author>
    <author>Alex</author>
    <author>onikitina</author>
    <author>Alex Sosedko</author>
    <author>Соседко А.Н.</author>
  </authors>
  <commentList>
    <comment ref="A5" authorId="0">
      <text>
        <r>
          <rPr>
            <sz val="8"/>
            <color indexed="81"/>
            <rFont val="Tahoma"/>
            <family val="2"/>
            <charset val="204"/>
          </rPr>
          <t xml:space="preserve">   /&lt;Заказчик&gt;/</t>
        </r>
      </text>
    </comment>
    <comment ref="H5" authorId="0">
      <text>
        <r>
          <rPr>
            <sz val="8"/>
            <color indexed="81"/>
            <rFont val="Tahoma"/>
            <family val="2"/>
            <charset val="204"/>
          </rPr>
          <t xml:space="preserve">  /&lt;Подрядчик&gt;/</t>
        </r>
      </text>
    </comment>
    <comment ref="A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13" authorId="0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14" author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8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J18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Монтажные работы &gt;/1000</t>
        </r>
      </text>
    </comment>
    <comment ref="V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W20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 с коэф. к итогам&gt;</t>
        </r>
      </text>
    </comment>
    <comment ref="G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V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W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 с коэф. к итогам&gt;</t>
        </r>
      </text>
    </comment>
    <comment ref="L24" authorId="0">
      <text>
        <r>
          <rPr>
            <sz val="8"/>
            <color indexed="81"/>
            <rFont val="Tahoma"/>
            <family val="2"/>
            <charset val="204"/>
          </rPr>
          <t xml:space="preserve"> &lt;Отчетный период (учет выполненных работ)&gt;</t>
        </r>
      </text>
    </comment>
    <comment ref="A29" author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9" author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C29" authorId="0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</t>
        </r>
      </text>
    </comment>
    <comment ref="D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</t>
        </r>
      </text>
    </comment>
    <comment ref="K29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M29" authorId="6">
      <text>
        <r>
          <rPr>
            <sz val="8"/>
            <color indexed="81"/>
            <rFont val="Tahoma"/>
            <family val="2"/>
            <charset val="204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color indexed="81"/>
            <rFont val="Tahoma"/>
            <family val="2"/>
            <charset val="204"/>
          </rPr>
          <t xml:space="preserve"> &lt;Нормы СП по позиции при рес.методе&gt;</t>
        </r>
      </text>
    </comment>
    <comment ref="O29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P29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Q29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текущих ценах (ресурсный расчет)&gt;</t>
        </r>
      </text>
    </comment>
    <comment ref="R29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текущих ценах (ресурсный расчет)&gt;</t>
        </r>
      </text>
    </comment>
    <comment ref="S29" authorId="0">
      <text>
        <r>
          <rPr>
            <sz val="8"/>
            <color indexed="81"/>
            <rFont val="Tahoma"/>
            <family val="2"/>
            <charset val="204"/>
          </rPr>
          <t xml:space="preserve"> &lt;К-ты к НР по позиции для рес.расч.&gt;</t>
        </r>
      </text>
    </comment>
    <comment ref="T2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&lt;К-ты к СП по позиции для рес.расч.&gt;</t>
        </r>
      </text>
    </comment>
    <comment ref="U29" authorId="0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113" author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базисных ценах (итоги)&gt;</t>
        </r>
      </text>
    </comment>
    <comment ref="H113" author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113" author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113" authorId="0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113" authorId="0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113" authorId="0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149" authorId="0">
      <text>
        <r>
          <rPr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151" authorId="0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<sst xmlns="http://schemas.openxmlformats.org/spreadsheetml/2006/main" count="380" uniqueCount="273">
  <si>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</si>
  <si>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</si>
  <si>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</si>
  <si>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</si>
  <si>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</si>
  <si>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</si>
  <si>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</si>
  <si>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</si>
  <si>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</si>
  <si>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</si>
  <si>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</si>
  <si>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</si>
  <si>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</si>
  <si>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</si>
  <si>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</si>
  <si>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</si>
  <si>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</si>
  <si>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</si>
  <si>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</si>
  <si>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</si>
  <si>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</si>
  <si>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</si>
  <si>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                           Раздел 1. Капитальный  ремонт тепловых  сетей (ТС) в лотках  от ТК2 до №10 по ул.Новая с.Аргаяш  Аргаяшского  района</t>
  </si>
  <si>
    <t>ТЕР01-01-003-15
Разработка грунта в отвал экскаваторами «драглайн» или «обратная лопата» с ковшом вместимостью: 0,5 (0,5-0,63) м3, группа грунтов 3
1000 м3 грунта</t>
  </si>
  <si>
    <t>4605,55
_____
610,91</t>
  </si>
  <si>
    <t>807
125
48</t>
  </si>
  <si>
    <t>778
_____
103</t>
  </si>
  <si>
    <t>Р</t>
  </si>
  <si>
    <t>(0.85*0.8)</t>
  </si>
  <si>
    <t>4571
_____
1240</t>
  </si>
  <si>
    <t>ТЕР01-02-057-03
Разработка грунта вручную в траншеях глубиной до 2 м без креплений с откосами, группа грунтов: 3
100 м3 грунта</t>
  </si>
  <si>
    <t>124
99
40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</si>
  <si>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</si>
  <si>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</si>
  <si>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108
20
8</t>
  </si>
  <si>
    <t>108
_____
21</t>
  </si>
  <si>
    <t>928
_____
254</t>
  </si>
  <si>
    <t>ТЕР24-01-001-04
Прокладка трубопроводов в каналах и надземная при условном давлении 0,6 МПа, температуре 115°С, диаметр труб: 100 мм
1 км трубопровода</t>
  </si>
  <si>
    <t>6170
_____
5659,56</t>
  </si>
  <si>
    <t>13619,22
_____
1082,93</t>
  </si>
  <si>
    <t>3308
1226
606</t>
  </si>
  <si>
    <t>802
_____
736</t>
  </si>
  <si>
    <t>1770
_____
141</t>
  </si>
  <si>
    <t>9633
_____
4895</t>
  </si>
  <si>
    <t>8622
_____
1762</t>
  </si>
  <si>
    <t>ТСЦ-103-0161
Трубы стальные электросварные прямошовные со снятой фаской из стали марок БСт2кп-БСт4кп и БСт2пс-БСт4пс наружный диаметр: 108 мм, толщина стенки 4 мм
м</t>
  </si>
  <si>
    <t xml:space="preserve">
_____
67,3</t>
  </si>
  <si>
    <t xml:space="preserve">
_____
8836</t>
  </si>
  <si>
    <t xml:space="preserve">
_____
47209</t>
  </si>
  <si>
    <t>М</t>
  </si>
  <si>
    <t>ТЕР24-01-032-03
Установка задвижек или клапанов стальных для горячей воды и пара диаметром: 100 мм
1 компл. задвижек или клапана</t>
  </si>
  <si>
    <t>41,63
_____
7,45</t>
  </si>
  <si>
    <t>122,43
_____
12,28</t>
  </si>
  <si>
    <t>343
140
69</t>
  </si>
  <si>
    <t>83
_____
15</t>
  </si>
  <si>
    <t>245
_____
25</t>
  </si>
  <si>
    <t>1000
_____
95</t>
  </si>
  <si>
    <t>1235
_____
318</t>
  </si>
  <si>
    <t>ТСЦ-302-1177
Задвижки параллельные фланцевые с выдвижным шпинделем для воды и пара давлением 1 МПа (10 кгс/см2) 30ч6бр диаметром: 100 мм
шт.</t>
  </si>
  <si>
    <t xml:space="preserve">
_____
437</t>
  </si>
  <si>
    <t xml:space="preserve">
_____
874</t>
  </si>
  <si>
    <t xml:space="preserve">
_____
5055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</si>
  <si>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</si>
  <si>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</si>
  <si>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</si>
  <si>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561
83
41</t>
  </si>
  <si>
    <t>39
_____
347</t>
  </si>
  <si>
    <t>175
_____
25</t>
  </si>
  <si>
    <t>471
_____
1585</t>
  </si>
  <si>
    <t>1065
_____
306</t>
  </si>
  <si>
    <t>ТСЦ-302-1829
Краны шаровые PN25 BALLOMAX под приварку диаметром: 100 мм
шт.</t>
  </si>
  <si>
    <t xml:space="preserve">
_____
1862,08</t>
  </si>
  <si>
    <t xml:space="preserve">
_____
3724</t>
  </si>
  <si>
    <t xml:space="preserve">
_____
14486</t>
  </si>
  <si>
    <t>ТЕР22-06-005-03
Врезка в существующие сети из стальных труб стальных штуцеров (патрубков) диаметром: 100 мм
1 врезка</t>
  </si>
  <si>
    <t>30,02
_____
31,44</t>
  </si>
  <si>
    <t>97
_____
10,61</t>
  </si>
  <si>
    <t>317
105
52</t>
  </si>
  <si>
    <t>60
_____
63</t>
  </si>
  <si>
    <t>194
_____
21</t>
  </si>
  <si>
    <t>721
_____
350</t>
  </si>
  <si>
    <t>1174
_____
255</t>
  </si>
  <si>
    <t>ТЕР13-03-002-04
Огрунтовка металлических поверхностей за один раз: грунтовкой ГФ-021
100 м2 окрашиваемой поверхности</t>
  </si>
  <si>
    <t>71,47
_____
250,36</t>
  </si>
  <si>
    <t>10,15
_____
0,12</t>
  </si>
  <si>
    <t>249
49
27</t>
  </si>
  <si>
    <t>54
_____
187</t>
  </si>
  <si>
    <t>644
_____
654</t>
  </si>
  <si>
    <t>31
_____
1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</si>
  <si>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</si>
  <si>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</si>
  <si>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2373
756
382</t>
  </si>
  <si>
    <t>756
_____
1428</t>
  </si>
  <si>
    <t>9079
_____
5900</t>
  </si>
  <si>
    <t>ТСЦ-104-0111
Плиты или маты теплоизоляционные
м3</t>
  </si>
  <si>
    <t xml:space="preserve">
_____
538,46</t>
  </si>
  <si>
    <t xml:space="preserve">
_____
2170</t>
  </si>
  <si>
    <t xml:space="preserve">
_____
7475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</si>
  <si>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</si>
  <si>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</si>
  <si>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882
296
150</t>
  </si>
  <si>
    <t>296
_____
536</t>
  </si>
  <si>
    <t>3560
_____
2708</t>
  </si>
  <si>
    <t>ТСЦ-104-8104
Стеклопластик рулонный марки: РСТ 415 шириной 1м
м2</t>
  </si>
  <si>
    <t xml:space="preserve">
_____
19,8</t>
  </si>
  <si>
    <t xml:space="preserve">
_____
1933</t>
  </si>
  <si>
    <t xml:space="preserve">
_____
4096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</si>
  <si>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</si>
  <si>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</si>
  <si>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</si>
  <si>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1759
679
321</t>
  </si>
  <si>
    <t>313
_____
71</t>
  </si>
  <si>
    <t>1375
_____
209</t>
  </si>
  <si>
    <t>3765
_____
309</t>
  </si>
  <si>
    <t>8100
_____
2514</t>
  </si>
  <si>
    <t>ТСЦ-403-8420
Плита перекрытия: П8-8 /бетон В15 (М200), объем 0,35 м3, расход ар-ры 16,6 кг/ (серия 3.006.1-2.87 вып.2)
шт.</t>
  </si>
  <si>
    <t xml:space="preserve">
_____
595</t>
  </si>
  <si>
    <t xml:space="preserve">
_____
3570</t>
  </si>
  <si>
    <t xml:space="preserve">
_____
20478</t>
  </si>
  <si>
    <t>ТСЦ-403-8412
Плита перекрытия: П5-8 /бетон В15 (М200), объем 0,16 м3, расход ар-ры 11 кг/ (серия 3.006.1-2.87 вып.2)
шт.</t>
  </si>
  <si>
    <t xml:space="preserve">
_____
324,86</t>
  </si>
  <si>
    <t xml:space="preserve">
_____
325</t>
  </si>
  <si>
    <t xml:space="preserve">
_____
2134</t>
  </si>
  <si>
    <t>ТЕРр66-16-3
Демонтаж трубопроводов в непроходных каналах краном диаметром труб: до 100 ммВозврат  труб  8,3 х130=1079кг=4942рубля
100 м трубопровода</t>
  </si>
  <si>
    <t>378,38
_____
14,25</t>
  </si>
  <si>
    <t>283,03
_____
31,68</t>
  </si>
  <si>
    <t>878
576
308</t>
  </si>
  <si>
    <t>492
_____
18</t>
  </si>
  <si>
    <t>368
_____
41</t>
  </si>
  <si>
    <t>5910
_____
110</t>
  </si>
  <si>
    <t>2192
_____
495</t>
  </si>
  <si>
    <t>Итого прямые затраты по разделу</t>
  </si>
  <si>
    <t>3048,00
_____
24833,00</t>
  </si>
  <si>
    <t>5260,00
_____
586,00</t>
  </si>
  <si>
    <t>36617,00
_____
117539,00</t>
  </si>
  <si>
    <t>29328,00
_____
7145,00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</si>
  <si>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</si>
  <si>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</si>
  <si>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</si>
  <si>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</si>
  <si>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</si>
  <si>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</si>
  <si>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Капитальный  ремонт тепловых  сетей (ТС) в лотках  от ТК2 до №10 по ул.Новая с.Аргаяш  Аргаяшского  района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</si>
  <si>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</si>
  <si>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</si>
  <si>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</si>
  <si>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Защита строительных конструкций и оборудования от коррозии</t>
  </si>
  <si>
    <t xml:space="preserve">    Теплоизоляционные работы</t>
  </si>
  <si>
    <t xml:space="preserve">    Бетонные и железобетонные сборные конструкции в промышленном строительстве</t>
  </si>
  <si>
    <t xml:space="preserve">    Наружные инженерные сети: другие работы (ремонтно-строительные)</t>
  </si>
  <si>
    <t xml:space="preserve">    Итого</t>
  </si>
  <si>
    <t xml:space="preserve">    Итого по разделу 1 Капитальный  ремонт тепловых  сетей (ТС) в лотках  от ТК2 до №10 по ул.Новая с.Аргаяш  Аргаяшского  района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</si>
  <si>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</si>
  <si>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</si>
  <si>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</si>
  <si>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</si>
  <si>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</si>
  <si>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</si>
  <si>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</si>
  <si>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</si>
  <si>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</si>
  <si>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</si>
  <si>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ТЕР01-01-003-15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</si>
  <si>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</si>
  <si>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</si>
  <si>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ТЕР01-02-057-03</t>
  </si>
  <si>
    <t xml:space="preserve">            п.6 - ТСЦ-103-0161</t>
  </si>
  <si>
    <t xml:space="preserve">            п.8 - ТСЦ-302-1177</t>
  </si>
  <si>
    <t xml:space="preserve">            п.10 - ТСЦ-302-1829</t>
  </si>
  <si>
    <t xml:space="preserve">        Наружные сети водопровода, канализации, теплоснабжения, газопровода</t>
  </si>
  <si>
    <t xml:space="preserve">            п.5 - ТЕР24-01-001-04</t>
  </si>
  <si>
    <t xml:space="preserve">            п.7 - ТЕР24-01-032-03</t>
  </si>
  <si>
    <t xml:space="preserve">            п.9 - ТЕР22-03-014-03</t>
  </si>
  <si>
    <t xml:space="preserve">            п.11 - ТЕР22-06-005-03</t>
  </si>
  <si>
    <t xml:space="preserve">        Защита строительных конструкций и оборудования от коррозии</t>
  </si>
  <si>
    <t xml:space="preserve">            п.12 - ТЕР13-03-002-04</t>
  </si>
  <si>
    <t xml:space="preserve">        Теплоизоляционные работы</t>
  </si>
  <si>
    <t xml:space="preserve">            п.13 - ТЕР26-01-010-01</t>
  </si>
  <si>
    <t xml:space="preserve">            п.14 - ТСЦ-104-0111</t>
  </si>
  <si>
    <t xml:space="preserve">            п.15 - ТЕР26-01-054-01</t>
  </si>
  <si>
    <t xml:space="preserve">            п.16 - ТСЦ-104-8104</t>
  </si>
  <si>
    <t xml:space="preserve">        Бетонные и железобетонные сборные конструкции в промышленном строительстве</t>
  </si>
  <si>
    <t xml:space="preserve">            п.18 - ТЕР07-06-002-07</t>
  </si>
  <si>
    <t xml:space="preserve">            п.19 - ТСЦ-403-8420</t>
  </si>
  <si>
    <t xml:space="preserve">            п.20 - ТСЦ-403-8412</t>
  </si>
  <si>
    <t xml:space="preserve">    Ремонтно-строительные работы</t>
  </si>
  <si>
    <t xml:space="preserve">        Наружные инженерные сети: разборка, очистка (ремонтно-строительные)</t>
  </si>
  <si>
    <t xml:space="preserve">        Наружные инженерные сети: другие работы (ремонтно-строительные)</t>
  </si>
  <si>
    <t xml:space="preserve">            п.21 - ТЕРр66-16-3</t>
  </si>
  <si>
    <t xml:space="preserve"> </t>
  </si>
  <si>
    <t>Утверждаю:____________А.З.Ишкильдин</t>
  </si>
  <si>
    <t>Всего с НДС в т.ч.</t>
  </si>
  <si>
    <t>1кв.2017г</t>
  </si>
  <si>
    <t>Объект:Теплоснабжение от ТК 2 до дома №10 по ул Новая с.Аргаяш</t>
  </si>
  <si>
    <t>Капитальный ремонт тепловых сетей (в лотках) от ТК 2 до дома №10 ул.Новая в с.Аргаяш Аргаяшского района Челябинской области</t>
  </si>
  <si>
    <t>Основание:Дефектная ведомость</t>
  </si>
  <si>
    <t>НДС 18%</t>
  </si>
  <si>
    <t>ВСЕГО с НДС 18%</t>
  </si>
  <si>
    <t>В.т.ч Возвратных сумм:Демонт.труб</t>
  </si>
  <si>
    <t>8,3*130=1079</t>
  </si>
  <si>
    <t>кг=1,079т*</t>
  </si>
  <si>
    <t>4580рублей</t>
  </si>
  <si>
    <t>Накладные расходы от ФОТ</t>
  </si>
  <si>
    <t>125,00</t>
  </si>
  <si>
    <t>1280,00</t>
  </si>
  <si>
    <t>Сметная прибыль от ФОТ</t>
  </si>
  <si>
    <t>48,00</t>
  </si>
  <si>
    <t>539,00</t>
  </si>
  <si>
    <t>99,00</t>
  </si>
  <si>
    <t>1013,00</t>
  </si>
  <si>
    <t>40,00</t>
  </si>
  <si>
    <t>456,00</t>
  </si>
  <si>
    <t>20,00</t>
  </si>
  <si>
    <t>205,00</t>
  </si>
  <si>
    <t>8,00</t>
  </si>
  <si>
    <t>86,00</t>
  </si>
  <si>
    <t>1226,00</t>
  </si>
  <si>
    <t>12591,00</t>
  </si>
  <si>
    <t>606,00</t>
  </si>
  <si>
    <t>6896,00</t>
  </si>
  <si>
    <t>140,00</t>
  </si>
  <si>
    <t>1456,00</t>
  </si>
  <si>
    <t>69,00</t>
  </si>
  <si>
    <t>798,00</t>
  </si>
  <si>
    <t>83,00</t>
  </si>
  <si>
    <t>859,00</t>
  </si>
  <si>
    <t>41,00</t>
  </si>
  <si>
    <t>470,00</t>
  </si>
  <si>
    <t>105,00</t>
  </si>
  <si>
    <t>1078,00</t>
  </si>
  <si>
    <t>52,00</t>
  </si>
  <si>
    <t>591,00</t>
  </si>
  <si>
    <t>49,00</t>
  </si>
  <si>
    <t>493,00</t>
  </si>
  <si>
    <t>27,00</t>
  </si>
  <si>
    <t>307,00</t>
  </si>
  <si>
    <t>756,00</t>
  </si>
  <si>
    <t>7717,00</t>
  </si>
  <si>
    <t>382,00</t>
  </si>
  <si>
    <t>4322,00</t>
  </si>
  <si>
    <t>296,00</t>
  </si>
  <si>
    <t>3026,00</t>
  </si>
  <si>
    <t>150,00</t>
  </si>
  <si>
    <t>1695,00</t>
  </si>
  <si>
    <t>679,00</t>
  </si>
  <si>
    <t>6938,00</t>
  </si>
  <si>
    <t>321,00</t>
  </si>
  <si>
    <t>3629,00</t>
  </si>
  <si>
    <t>576,00</t>
  </si>
  <si>
    <t>5880,00</t>
  </si>
  <si>
    <t>308,00</t>
  </si>
  <si>
    <t>3484,00</t>
  </si>
  <si>
    <t xml:space="preserve">      % НР</t>
  </si>
  <si>
    <t xml:space="preserve">      % СП</t>
  </si>
  <si>
    <t>81%=95% *0,85</t>
  </si>
  <si>
    <t>34%=50% *(0.85*0.8)</t>
  </si>
  <si>
    <t>68%=80% *0,85</t>
  </si>
  <si>
    <t>31%=45% *(0.85*0.8)</t>
  </si>
  <si>
    <t>111%=130% *0,85</t>
  </si>
  <si>
    <t>61%=89% *(0.85*0.8)</t>
  </si>
  <si>
    <t>77%=90% *0,85</t>
  </si>
  <si>
    <t>48%=70% *(0.85*0.8)</t>
  </si>
  <si>
    <t>85%=100% *0,85</t>
  </si>
  <si>
    <t>58%=85% *(0.85*0.8)</t>
  </si>
  <si>
    <t>92%=108% *0,85</t>
  </si>
  <si>
    <t>54%=68% *0,8</t>
  </si>
  <si>
    <t xml:space="preserve">Глава Аргаяшского сельского поселения </t>
  </si>
  <si>
    <t>Стройка:с.Аргаяш Челябинской области</t>
  </si>
  <si>
    <t>Составил Гатауллина СХ</t>
  </si>
  <si>
    <t>Проверил Чуличков В.М.</t>
  </si>
  <si>
    <t>294 166 рублей, с НДС в т.ч.</t>
  </si>
  <si>
    <t xml:space="preserve">Приложение № 2 к документации об аукционе   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</si>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</sst>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\ ##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2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23" applyFont="1" applyBorder="1" applyAlignment="1">
      <alignment horizontal="center"/>
    </xf>
    <xf numFmtId="0" fontId="7" fillId="0" borderId="0" xfId="0" applyFont="1" applyBorder="1"/>
    <xf numFmtId="0" fontId="7" fillId="0" borderId="0" xfId="23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23" applyFont="1" applyAlignment="1">
      <alignment horizontal="left"/>
    </xf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24" applyFont="1" applyAlignment="1">
      <alignment horizontal="left" vertical="top"/>
    </xf>
    <xf numFmtId="0" fontId="9" fillId="0" borderId="0" xfId="0" applyFont="1"/>
    <xf numFmtId="0" fontId="7" fillId="0" borderId="6" xfId="13" applyFont="1" applyBorder="1">
      <alignment horizontal="center" wrapText="1"/>
    </xf>
    <xf numFmtId="0" fontId="7" fillId="0" borderId="6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left" vertical="top" wrapText="1"/>
    </xf>
    <xf numFmtId="2" fontId="9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right" vertical="top" wrapText="1"/>
    </xf>
    <xf numFmtId="2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12" fillId="0" borderId="1" xfId="6" applyFont="1" applyBorder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top" wrapText="1"/>
    </xf>
    <xf numFmtId="0" fontId="9" fillId="0" borderId="7" xfId="6" applyFont="1" applyBorder="1" applyAlignment="1">
      <alignment horizontal="center" vertical="top" wrapText="1"/>
    </xf>
    <xf numFmtId="0" fontId="12" fillId="0" borderId="8" xfId="6" applyFont="1" applyBorder="1" applyAlignment="1">
      <alignment horizontal="center" vertical="center" wrapText="1"/>
    </xf>
    <xf numFmtId="0" fontId="9" fillId="0" borderId="8" xfId="6" applyFont="1" applyBorder="1" applyAlignment="1">
      <alignment horizontal="center" vertical="top" wrapText="1"/>
    </xf>
    <xf numFmtId="0" fontId="9" fillId="0" borderId="9" xfId="6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2" fontId="12" fillId="0" borderId="0" xfId="0" applyNumberFormat="1" applyFont="1" applyAlignment="1">
      <alignment horizontal="left" vertical="top" wrapText="1"/>
    </xf>
    <xf numFmtId="0" fontId="12" fillId="0" borderId="0" xfId="6" applyFont="1" applyAlignment="1">
      <alignment horizontal="right" vertical="top" wrapText="1"/>
    </xf>
    <xf numFmtId="2" fontId="12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top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2" fontId="16" fillId="0" borderId="1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/>
    <xf numFmtId="0" fontId="9" fillId="0" borderId="11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2" fontId="16" fillId="0" borderId="1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/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/>
    <xf numFmtId="165" fontId="12" fillId="0" borderId="1" xfId="0" applyNumberFormat="1" applyFont="1" applyBorder="1" applyAlignment="1">
      <alignment horizontal="right" vertical="top" wrapText="1"/>
    </xf>
    <xf numFmtId="2" fontId="12" fillId="0" borderId="6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2" fontId="12" fillId="0" borderId="6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165" fontId="12" fillId="0" borderId="6" xfId="0" applyNumberFormat="1" applyFont="1" applyBorder="1" applyAlignment="1">
      <alignment horizontal="right" vertical="top" wrapText="1"/>
    </xf>
    <xf numFmtId="0" fontId="12" fillId="0" borderId="0" xfId="0" applyFont="1" applyAlignment="1"/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9" fillId="0" borderId="19" xfId="6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9" fillId="0" borderId="17" xfId="6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17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12" fillId="0" borderId="12" xfId="6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6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11" fillId="0" borderId="13" xfId="10" applyNumberFormat="1" applyFont="1" applyBorder="1" applyAlignment="1">
      <alignment horizontal="right"/>
    </xf>
    <xf numFmtId="2" fontId="11" fillId="0" borderId="3" xfId="10" applyNumberFormat="1" applyFont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2" fontId="12" fillId="0" borderId="13" xfId="12" applyNumberFormat="1" applyFont="1" applyBorder="1" applyAlignment="1">
      <alignment horizontal="right"/>
    </xf>
    <xf numFmtId="2" fontId="12" fillId="0" borderId="3" xfId="12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53"/>
  <sheetViews>
    <sheetView showGridLines="0" tabSelected="1" topLeftCell="C1" zoomScaleNormal="100" workbookViewId="0">
      <selection activeCell="Z4" sqref="Z4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8.42578125" style="1" bestFit="1" customWidth="1"/>
    <col min="8" max="8" width="11.85546875" style="1" customWidth="1"/>
    <col min="9" max="9" width="11.5703125" style="1" customWidth="1"/>
    <col min="10" max="10" width="13.4257812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0" style="1" hidden="1" customWidth="1"/>
    <col min="24" max="26" width="9.140625" style="1"/>
    <col min="27" max="27" width="0" style="1" hidden="1" customWidth="1"/>
    <col min="28" max="16384" width="9.140625" style="1"/>
  </cols>
  <sheetData>
    <row r="1" spans="1:21">
      <c r="H1" s="84" t="s">
        <v>271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4" spans="1:21" ht="15.75">
      <c r="A4" s="2"/>
      <c r="B4" s="1" t="s">
        <v>189</v>
      </c>
      <c r="H4" s="3"/>
      <c r="I4" s="1" t="s">
        <v>190</v>
      </c>
    </row>
    <row r="5" spans="1:21">
      <c r="A5" s="4"/>
      <c r="B5" s="5" t="s">
        <v>189</v>
      </c>
      <c r="C5" s="5"/>
      <c r="D5" s="5"/>
      <c r="E5" s="5"/>
      <c r="F5" s="5"/>
      <c r="G5" s="5"/>
      <c r="H5" s="6"/>
      <c r="I5" s="5" t="s">
        <v>266</v>
      </c>
    </row>
    <row r="6" spans="1:21" s="9" customFormat="1" ht="12">
      <c r="A6" s="10" t="s">
        <v>267</v>
      </c>
      <c r="B6" s="8"/>
      <c r="C6" s="8"/>
      <c r="D6" s="8"/>
    </row>
    <row r="7" spans="1:21" s="9" customFormat="1" ht="12">
      <c r="A7" s="7"/>
      <c r="B7" s="8"/>
      <c r="C7" s="8"/>
      <c r="D7" s="8"/>
    </row>
    <row r="8" spans="1:21" s="9" customFormat="1" ht="12">
      <c r="A8" s="10" t="s">
        <v>193</v>
      </c>
      <c r="B8" s="8"/>
      <c r="C8" s="8"/>
      <c r="D8" s="8"/>
    </row>
    <row r="9" spans="1:21" s="9" customFormat="1" ht="12">
      <c r="A9" s="10"/>
      <c r="B9" s="8"/>
      <c r="C9" s="8"/>
      <c r="D9" s="8"/>
    </row>
    <row r="10" spans="1:21" s="9" customFormat="1" ht="18.75">
      <c r="A10" s="10"/>
      <c r="B10" s="8"/>
      <c r="C10" s="85" t="s">
        <v>272</v>
      </c>
      <c r="D10" s="86"/>
      <c r="E10" s="86"/>
      <c r="F10" s="86"/>
      <c r="G10" s="86"/>
      <c r="H10" s="86"/>
      <c r="I10" s="86"/>
    </row>
    <row r="11" spans="1:21" s="9" customFormat="1" ht="15">
      <c r="A11" s="120" t="s">
        <v>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s="9" customFormat="1" ht="12">
      <c r="A12" s="121" t="s">
        <v>19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9" customFormat="1" ht="12">
      <c r="A13" s="121" t="s">
        <v>194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 s="9" customFormat="1" ht="12">
      <c r="A14" s="122" t="s">
        <v>195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s="9" customFormat="1" ht="12">
      <c r="D15" s="9" t="s">
        <v>191</v>
      </c>
      <c r="J15" s="83" t="s">
        <v>270</v>
      </c>
      <c r="K15" s="83"/>
    </row>
    <row r="16" spans="1:21" s="9" customFormat="1" ht="12">
      <c r="G16" s="110" t="s">
        <v>17</v>
      </c>
      <c r="H16" s="111"/>
      <c r="I16" s="112"/>
      <c r="J16" s="110" t="s">
        <v>18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7" s="9" customFormat="1">
      <c r="D17" s="7" t="s">
        <v>2</v>
      </c>
      <c r="G17" s="113">
        <f>39348/1000</f>
        <v>39.347999999999999</v>
      </c>
      <c r="H17" s="114"/>
      <c r="I17" s="11" t="s">
        <v>3</v>
      </c>
      <c r="J17" s="116">
        <f>249293/1000</f>
        <v>249.29300000000001</v>
      </c>
      <c r="K17" s="117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3</v>
      </c>
    </row>
    <row r="18" spans="1:27" s="9" customFormat="1">
      <c r="D18" s="13" t="s">
        <v>20</v>
      </c>
      <c r="F18" s="14"/>
      <c r="G18" s="113">
        <f>0/1000</f>
        <v>0</v>
      </c>
      <c r="H18" s="114"/>
      <c r="I18" s="11" t="s">
        <v>3</v>
      </c>
      <c r="J18" s="116">
        <f>0/1000</f>
        <v>0</v>
      </c>
      <c r="K18" s="117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3</v>
      </c>
    </row>
    <row r="19" spans="1:27" s="9" customFormat="1">
      <c r="D19" s="13" t="s">
        <v>21</v>
      </c>
      <c r="F19" s="14"/>
      <c r="G19" s="113">
        <f>0/1000</f>
        <v>0</v>
      </c>
      <c r="H19" s="114"/>
      <c r="I19" s="11" t="s">
        <v>3</v>
      </c>
      <c r="J19" s="116">
        <f>0/1000</f>
        <v>0</v>
      </c>
      <c r="K19" s="117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3</v>
      </c>
    </row>
    <row r="20" spans="1:27" s="9" customFormat="1">
      <c r="D20" s="7" t="s">
        <v>4</v>
      </c>
      <c r="G20" s="113">
        <f>(V20+V21)/1000</f>
        <v>0.29671999999999998</v>
      </c>
      <c r="H20" s="114"/>
      <c r="I20" s="11" t="s">
        <v>5</v>
      </c>
      <c r="J20" s="116">
        <f>(W20+W21)/1000</f>
        <v>0.29671999999999998</v>
      </c>
      <c r="K20" s="117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5</v>
      </c>
      <c r="V20" s="15">
        <v>258.76</v>
      </c>
      <c r="W20" s="16">
        <v>258.76</v>
      </c>
    </row>
    <row r="21" spans="1:27" s="9" customFormat="1">
      <c r="D21" s="7" t="s">
        <v>6</v>
      </c>
      <c r="G21" s="113">
        <f>3634/1000</f>
        <v>3.6339999999999999</v>
      </c>
      <c r="H21" s="114"/>
      <c r="I21" s="11" t="s">
        <v>3</v>
      </c>
      <c r="J21" s="116">
        <f>43762/1000</f>
        <v>43.762</v>
      </c>
      <c r="K21" s="117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3</v>
      </c>
      <c r="V21" s="15">
        <v>37.96</v>
      </c>
      <c r="W21" s="16">
        <v>37.96</v>
      </c>
    </row>
    <row r="22" spans="1:27" s="9" customFormat="1" ht="12">
      <c r="F22" s="8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1:27" s="9" customFormat="1" ht="12">
      <c r="B23" s="8"/>
      <c r="C23" s="8"/>
      <c r="D23" s="8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7" s="9" customFormat="1" ht="12">
      <c r="A24" s="7" t="str">
        <f>"Составлена в базисных ценах на 01.2000 г. и текущих ценах на " &amp; IF(LEN(L24)&gt;3,MID(L24,4,LEN(L24)),L24)</f>
        <v xml:space="preserve">Составлена в базисных ценах на 01.2000 г. и текущих ценах на </v>
      </c>
      <c r="D24" s="9" t="s">
        <v>192</v>
      </c>
    </row>
    <row r="25" spans="1:27" s="9" customFormat="1" thickBot="1">
      <c r="A25" s="23"/>
    </row>
    <row r="26" spans="1:27" s="25" customFormat="1" ht="27" customHeight="1" thickBot="1">
      <c r="A26" s="118" t="s">
        <v>7</v>
      </c>
      <c r="B26" s="118" t="s">
        <v>8</v>
      </c>
      <c r="C26" s="118" t="s">
        <v>9</v>
      </c>
      <c r="D26" s="119" t="s">
        <v>10</v>
      </c>
      <c r="E26" s="119"/>
      <c r="F26" s="119"/>
      <c r="G26" s="119" t="s">
        <v>11</v>
      </c>
      <c r="H26" s="119"/>
      <c r="I26" s="119"/>
      <c r="J26" s="119" t="s">
        <v>12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7" s="25" customFormat="1" ht="22.5" customHeight="1" thickBot="1">
      <c r="A27" s="118"/>
      <c r="B27" s="118"/>
      <c r="C27" s="118"/>
      <c r="D27" s="115" t="s">
        <v>0</v>
      </c>
      <c r="E27" s="24" t="s">
        <v>13</v>
      </c>
      <c r="F27" s="24" t="s">
        <v>14</v>
      </c>
      <c r="G27" s="115" t="s">
        <v>0</v>
      </c>
      <c r="H27" s="24" t="s">
        <v>13</v>
      </c>
      <c r="I27" s="24" t="s">
        <v>14</v>
      </c>
      <c r="J27" s="115" t="s">
        <v>0</v>
      </c>
      <c r="K27" s="24" t="s">
        <v>13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14</v>
      </c>
    </row>
    <row r="28" spans="1:27" s="25" customFormat="1" ht="22.5" customHeight="1" thickBot="1">
      <c r="A28" s="118"/>
      <c r="B28" s="118"/>
      <c r="C28" s="118"/>
      <c r="D28" s="115"/>
      <c r="E28" s="24" t="s">
        <v>15</v>
      </c>
      <c r="F28" s="24" t="s">
        <v>16</v>
      </c>
      <c r="G28" s="115"/>
      <c r="H28" s="24" t="s">
        <v>15</v>
      </c>
      <c r="I28" s="24" t="s">
        <v>16</v>
      </c>
      <c r="J28" s="115"/>
      <c r="K28" s="24" t="s">
        <v>15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16</v>
      </c>
    </row>
    <row r="29" spans="1:27" s="8" customFormat="1">
      <c r="A29" s="33">
        <v>1</v>
      </c>
      <c r="B29" s="33">
        <v>2</v>
      </c>
      <c r="C29" s="33">
        <v>3</v>
      </c>
      <c r="D29" s="34">
        <v>4</v>
      </c>
      <c r="E29" s="33">
        <v>5</v>
      </c>
      <c r="F29" s="33">
        <v>6</v>
      </c>
      <c r="G29" s="34">
        <v>7</v>
      </c>
      <c r="H29" s="33">
        <v>8</v>
      </c>
      <c r="I29" s="33">
        <v>9</v>
      </c>
      <c r="J29" s="34">
        <v>10</v>
      </c>
      <c r="K29" s="33">
        <v>11</v>
      </c>
      <c r="L29" s="33"/>
      <c r="M29" s="33"/>
      <c r="N29" s="33"/>
      <c r="O29" s="33"/>
      <c r="P29" s="33"/>
      <c r="Q29" s="33"/>
      <c r="R29" s="33"/>
      <c r="S29" s="33"/>
      <c r="T29" s="33"/>
      <c r="U29" s="33">
        <v>12</v>
      </c>
    </row>
    <row r="30" spans="1:27" s="29" customFormat="1" ht="21" customHeight="1">
      <c r="A30" s="108" t="s">
        <v>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</row>
    <row r="31" spans="1:27" s="29" customFormat="1" ht="84">
      <c r="A31" s="40">
        <v>1</v>
      </c>
      <c r="B31" s="41" t="s">
        <v>23</v>
      </c>
      <c r="C31" s="42">
        <v>0.16900000000000001</v>
      </c>
      <c r="D31" s="43">
        <v>4775.4399999999996</v>
      </c>
      <c r="E31" s="44">
        <v>169.89</v>
      </c>
      <c r="F31" s="43" t="s">
        <v>24</v>
      </c>
      <c r="G31" s="43" t="s">
        <v>25</v>
      </c>
      <c r="H31" s="43">
        <v>29</v>
      </c>
      <c r="I31" s="43" t="s">
        <v>26</v>
      </c>
      <c r="J31" s="43">
        <v>4916</v>
      </c>
      <c r="K31" s="44">
        <v>345</v>
      </c>
      <c r="L31" s="44" t="s">
        <v>27</v>
      </c>
      <c r="M31" s="44">
        <v>95</v>
      </c>
      <c r="N31" s="44">
        <v>50</v>
      </c>
      <c r="O31" s="44">
        <v>125</v>
      </c>
      <c r="P31" s="44">
        <v>48</v>
      </c>
      <c r="Q31" s="44">
        <v>1280</v>
      </c>
      <c r="R31" s="44">
        <v>539</v>
      </c>
      <c r="S31" s="44">
        <v>0.85</v>
      </c>
      <c r="T31" s="44" t="s">
        <v>28</v>
      </c>
      <c r="U31" s="44" t="s">
        <v>29</v>
      </c>
    </row>
    <row r="32" spans="1:27" s="61" customFormat="1" ht="24">
      <c r="A32" s="57"/>
      <c r="B32" s="62" t="s">
        <v>202</v>
      </c>
      <c r="C32" s="58" t="s">
        <v>254</v>
      </c>
      <c r="D32" s="59"/>
      <c r="E32" s="60"/>
      <c r="F32" s="59"/>
      <c r="G32" s="59" t="s">
        <v>203</v>
      </c>
      <c r="H32" s="59"/>
      <c r="I32" s="59"/>
      <c r="J32" s="59" t="s">
        <v>204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AA32" s="61">
        <f>ROUND((95% *0.85*100),0)</f>
        <v>81</v>
      </c>
    </row>
    <row r="33" spans="1:27" s="61" customFormat="1" ht="24">
      <c r="A33" s="57"/>
      <c r="B33" s="62" t="s">
        <v>205</v>
      </c>
      <c r="C33" s="58" t="s">
        <v>255</v>
      </c>
      <c r="D33" s="59"/>
      <c r="E33" s="60"/>
      <c r="F33" s="59"/>
      <c r="G33" s="59" t="s">
        <v>206</v>
      </c>
      <c r="H33" s="59"/>
      <c r="I33" s="59"/>
      <c r="J33" s="59" t="s">
        <v>207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AA33" s="61">
        <f>ROUND((50% *(0.85*0.8)*100),0)</f>
        <v>34</v>
      </c>
    </row>
    <row r="34" spans="1:27" s="8" customFormat="1" ht="60">
      <c r="A34" s="40">
        <v>2</v>
      </c>
      <c r="B34" s="41" t="s">
        <v>30</v>
      </c>
      <c r="C34" s="42">
        <v>5.0700000000000002E-2</v>
      </c>
      <c r="D34" s="43">
        <v>2445.2800000000002</v>
      </c>
      <c r="E34" s="44">
        <v>2445.2800000000002</v>
      </c>
      <c r="F34" s="43"/>
      <c r="G34" s="43" t="s">
        <v>31</v>
      </c>
      <c r="H34" s="43">
        <v>124</v>
      </c>
      <c r="I34" s="43"/>
      <c r="J34" s="43">
        <v>1489</v>
      </c>
      <c r="K34" s="44">
        <v>1489</v>
      </c>
      <c r="L34" s="44" t="s">
        <v>27</v>
      </c>
      <c r="M34" s="44">
        <v>80</v>
      </c>
      <c r="N34" s="44">
        <v>45</v>
      </c>
      <c r="O34" s="44">
        <v>99</v>
      </c>
      <c r="P34" s="44">
        <v>40</v>
      </c>
      <c r="Q34" s="44">
        <v>1013</v>
      </c>
      <c r="R34" s="44">
        <v>456</v>
      </c>
      <c r="S34" s="44">
        <v>0.85</v>
      </c>
      <c r="T34" s="44" t="s">
        <v>28</v>
      </c>
      <c r="U34" s="44"/>
      <c r="V34" s="29"/>
      <c r="W34" s="29"/>
      <c r="X34" s="29"/>
      <c r="Y34" s="29"/>
      <c r="Z34" s="29"/>
    </row>
    <row r="35" spans="1:27" s="63" customFormat="1" ht="24">
      <c r="A35" s="57"/>
      <c r="B35" s="62" t="s">
        <v>202</v>
      </c>
      <c r="C35" s="58" t="s">
        <v>256</v>
      </c>
      <c r="D35" s="59"/>
      <c r="E35" s="60"/>
      <c r="F35" s="59"/>
      <c r="G35" s="59" t="s">
        <v>208</v>
      </c>
      <c r="H35" s="59"/>
      <c r="I35" s="59"/>
      <c r="J35" s="59" t="s">
        <v>209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1"/>
      <c r="X35" s="61"/>
      <c r="Y35" s="61"/>
      <c r="Z35" s="61"/>
      <c r="AA35" s="63">
        <f>ROUND((80% *0.85*100),0)</f>
        <v>68</v>
      </c>
    </row>
    <row r="36" spans="1:27" s="63" customFormat="1" ht="24">
      <c r="A36" s="57"/>
      <c r="B36" s="62" t="s">
        <v>205</v>
      </c>
      <c r="C36" s="58" t="s">
        <v>257</v>
      </c>
      <c r="D36" s="59"/>
      <c r="E36" s="60"/>
      <c r="F36" s="59"/>
      <c r="G36" s="59" t="s">
        <v>210</v>
      </c>
      <c r="H36" s="59"/>
      <c r="I36" s="59"/>
      <c r="J36" s="59" t="s">
        <v>211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1"/>
      <c r="W36" s="61"/>
      <c r="X36" s="61"/>
      <c r="Y36" s="61"/>
      <c r="Z36" s="61"/>
      <c r="AA36" s="63">
        <f>ROUND((45% *(0.85*0.8)*100),0)</f>
        <v>31</v>
      </c>
    </row>
    <row r="37" spans="1:27" s="8" customFormat="1" ht="72">
      <c r="A37" s="40">
        <v>3</v>
      </c>
      <c r="B37" s="41" t="s">
        <v>32</v>
      </c>
      <c r="C37" s="42">
        <v>0.16993</v>
      </c>
      <c r="D37" s="43">
        <v>633.41</v>
      </c>
      <c r="E37" s="44"/>
      <c r="F37" s="43" t="s">
        <v>33</v>
      </c>
      <c r="G37" s="43" t="s">
        <v>34</v>
      </c>
      <c r="H37" s="43"/>
      <c r="I37" s="43" t="s">
        <v>35</v>
      </c>
      <c r="J37" s="43">
        <v>928</v>
      </c>
      <c r="K37" s="44"/>
      <c r="L37" s="44" t="s">
        <v>27</v>
      </c>
      <c r="M37" s="44">
        <v>95</v>
      </c>
      <c r="N37" s="44">
        <v>50</v>
      </c>
      <c r="O37" s="44">
        <v>20</v>
      </c>
      <c r="P37" s="44">
        <v>8</v>
      </c>
      <c r="Q37" s="44">
        <v>205</v>
      </c>
      <c r="R37" s="44">
        <v>86</v>
      </c>
      <c r="S37" s="44">
        <v>0.85</v>
      </c>
      <c r="T37" s="44" t="s">
        <v>28</v>
      </c>
      <c r="U37" s="44" t="s">
        <v>36</v>
      </c>
      <c r="V37" s="29"/>
      <c r="W37" s="29"/>
      <c r="X37" s="29"/>
      <c r="Y37" s="29"/>
      <c r="Z37" s="29"/>
    </row>
    <row r="38" spans="1:27" s="63" customFormat="1" ht="24">
      <c r="A38" s="57"/>
      <c r="B38" s="62" t="s">
        <v>202</v>
      </c>
      <c r="C38" s="58" t="s">
        <v>254</v>
      </c>
      <c r="D38" s="59"/>
      <c r="E38" s="60"/>
      <c r="F38" s="59"/>
      <c r="G38" s="59" t="s">
        <v>212</v>
      </c>
      <c r="H38" s="59"/>
      <c r="I38" s="59"/>
      <c r="J38" s="59" t="s">
        <v>213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61"/>
      <c r="X38" s="61"/>
      <c r="Y38" s="61"/>
      <c r="Z38" s="61"/>
      <c r="AA38" s="63">
        <f>ROUND((95% *0.85*100),0)</f>
        <v>81</v>
      </c>
    </row>
    <row r="39" spans="1:27" s="63" customFormat="1" ht="24">
      <c r="A39" s="57"/>
      <c r="B39" s="62" t="s">
        <v>205</v>
      </c>
      <c r="C39" s="58" t="s">
        <v>255</v>
      </c>
      <c r="D39" s="59"/>
      <c r="E39" s="60"/>
      <c r="F39" s="59"/>
      <c r="G39" s="59" t="s">
        <v>214</v>
      </c>
      <c r="H39" s="59"/>
      <c r="I39" s="59"/>
      <c r="J39" s="59" t="s">
        <v>215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61"/>
      <c r="X39" s="61"/>
      <c r="Y39" s="61"/>
      <c r="Z39" s="61"/>
      <c r="AA39" s="63">
        <f>ROUND((50% *(0.85*0.8)*100),0)</f>
        <v>34</v>
      </c>
    </row>
    <row r="40" spans="1:27" s="8" customFormat="1" ht="72">
      <c r="A40" s="40">
        <v>5</v>
      </c>
      <c r="B40" s="41" t="s">
        <v>37</v>
      </c>
      <c r="C40" s="42">
        <v>0.13</v>
      </c>
      <c r="D40" s="43">
        <v>25448.78</v>
      </c>
      <c r="E40" s="44" t="s">
        <v>38</v>
      </c>
      <c r="F40" s="43" t="s">
        <v>39</v>
      </c>
      <c r="G40" s="43" t="s">
        <v>40</v>
      </c>
      <c r="H40" s="43" t="s">
        <v>41</v>
      </c>
      <c r="I40" s="43" t="s">
        <v>42</v>
      </c>
      <c r="J40" s="43">
        <v>23150</v>
      </c>
      <c r="K40" s="44" t="s">
        <v>43</v>
      </c>
      <c r="L40" s="44" t="s">
        <v>27</v>
      </c>
      <c r="M40" s="44">
        <v>130</v>
      </c>
      <c r="N40" s="44">
        <v>89</v>
      </c>
      <c r="O40" s="44">
        <v>1226</v>
      </c>
      <c r="P40" s="44">
        <v>606</v>
      </c>
      <c r="Q40" s="44">
        <v>12591</v>
      </c>
      <c r="R40" s="44">
        <v>6896</v>
      </c>
      <c r="S40" s="44">
        <v>0.85</v>
      </c>
      <c r="T40" s="44" t="s">
        <v>28</v>
      </c>
      <c r="U40" s="44" t="s">
        <v>44</v>
      </c>
      <c r="V40" s="29"/>
      <c r="W40" s="29"/>
      <c r="X40" s="29"/>
      <c r="Y40" s="29"/>
      <c r="Z40" s="29"/>
    </row>
    <row r="41" spans="1:27" s="63" customFormat="1" ht="24">
      <c r="A41" s="57"/>
      <c r="B41" s="62" t="s">
        <v>202</v>
      </c>
      <c r="C41" s="58" t="s">
        <v>258</v>
      </c>
      <c r="D41" s="59"/>
      <c r="E41" s="60"/>
      <c r="F41" s="59"/>
      <c r="G41" s="59" t="s">
        <v>216</v>
      </c>
      <c r="H41" s="59"/>
      <c r="I41" s="59"/>
      <c r="J41" s="59" t="s">
        <v>217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61"/>
      <c r="X41" s="61"/>
      <c r="Y41" s="61"/>
      <c r="Z41" s="61"/>
      <c r="AA41" s="63">
        <f>ROUND((130% *0.85*100),0)</f>
        <v>111</v>
      </c>
    </row>
    <row r="42" spans="1:27" s="63" customFormat="1" ht="24">
      <c r="A42" s="57"/>
      <c r="B42" s="62" t="s">
        <v>205</v>
      </c>
      <c r="C42" s="58" t="s">
        <v>259</v>
      </c>
      <c r="D42" s="59"/>
      <c r="E42" s="60"/>
      <c r="F42" s="59"/>
      <c r="G42" s="59" t="s">
        <v>218</v>
      </c>
      <c r="H42" s="59"/>
      <c r="I42" s="59"/>
      <c r="J42" s="59" t="s">
        <v>219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61"/>
      <c r="X42" s="61"/>
      <c r="Y42" s="61"/>
      <c r="Z42" s="61"/>
      <c r="AA42" s="63">
        <f>ROUND((89% *(0.85*0.8)*100),0)</f>
        <v>61</v>
      </c>
    </row>
    <row r="43" spans="1:27" s="8" customFormat="1" ht="84">
      <c r="A43" s="35">
        <v>6</v>
      </c>
      <c r="B43" s="36" t="s">
        <v>45</v>
      </c>
      <c r="C43" s="37">
        <v>131.30000000000001</v>
      </c>
      <c r="D43" s="38">
        <v>67.3</v>
      </c>
      <c r="E43" s="39" t="s">
        <v>46</v>
      </c>
      <c r="F43" s="38"/>
      <c r="G43" s="38">
        <v>8836</v>
      </c>
      <c r="H43" s="38" t="s">
        <v>47</v>
      </c>
      <c r="I43" s="38"/>
      <c r="J43" s="38">
        <v>47209</v>
      </c>
      <c r="K43" s="39" t="s">
        <v>48</v>
      </c>
      <c r="L43" s="39" t="s">
        <v>49</v>
      </c>
      <c r="M43" s="39">
        <v>80</v>
      </c>
      <c r="N43" s="39">
        <v>45</v>
      </c>
      <c r="O43" s="39"/>
      <c r="P43" s="39"/>
      <c r="Q43" s="39"/>
      <c r="R43" s="39"/>
      <c r="S43" s="39">
        <v>0.85</v>
      </c>
      <c r="T43" s="39" t="s">
        <v>28</v>
      </c>
      <c r="U43" s="39"/>
      <c r="V43" s="29"/>
      <c r="W43" s="29"/>
      <c r="X43" s="29"/>
      <c r="Y43" s="29"/>
      <c r="Z43" s="29"/>
    </row>
    <row r="44" spans="1:27" s="32" customFormat="1" ht="60">
      <c r="A44" s="40">
        <v>7</v>
      </c>
      <c r="B44" s="41" t="s">
        <v>50</v>
      </c>
      <c r="C44" s="42">
        <v>2</v>
      </c>
      <c r="D44" s="43">
        <v>171.51</v>
      </c>
      <c r="E44" s="44" t="s">
        <v>51</v>
      </c>
      <c r="F44" s="43" t="s">
        <v>52</v>
      </c>
      <c r="G44" s="43" t="s">
        <v>53</v>
      </c>
      <c r="H44" s="43" t="s">
        <v>54</v>
      </c>
      <c r="I44" s="43" t="s">
        <v>55</v>
      </c>
      <c r="J44" s="43">
        <v>2330</v>
      </c>
      <c r="K44" s="44" t="s">
        <v>56</v>
      </c>
      <c r="L44" s="44" t="s">
        <v>27</v>
      </c>
      <c r="M44" s="44">
        <v>130</v>
      </c>
      <c r="N44" s="44">
        <v>89</v>
      </c>
      <c r="O44" s="44">
        <v>140</v>
      </c>
      <c r="P44" s="44">
        <v>69</v>
      </c>
      <c r="Q44" s="44">
        <v>1456</v>
      </c>
      <c r="R44" s="44">
        <v>798</v>
      </c>
      <c r="S44" s="44">
        <v>0.85</v>
      </c>
      <c r="T44" s="44" t="s">
        <v>28</v>
      </c>
      <c r="U44" s="44" t="s">
        <v>57</v>
      </c>
      <c r="V44" s="29"/>
      <c r="W44" s="29"/>
      <c r="X44" s="29"/>
      <c r="Y44" s="29"/>
      <c r="Z44" s="29"/>
    </row>
    <row r="45" spans="1:27" s="64" customFormat="1" ht="24">
      <c r="A45" s="57"/>
      <c r="B45" s="62" t="s">
        <v>202</v>
      </c>
      <c r="C45" s="58" t="s">
        <v>258</v>
      </c>
      <c r="D45" s="59"/>
      <c r="E45" s="60"/>
      <c r="F45" s="59"/>
      <c r="G45" s="59" t="s">
        <v>220</v>
      </c>
      <c r="H45" s="59"/>
      <c r="I45" s="59"/>
      <c r="J45" s="59" t="s">
        <v>221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61"/>
      <c r="X45" s="61"/>
      <c r="Y45" s="61"/>
      <c r="Z45" s="61"/>
      <c r="AA45" s="64">
        <f>ROUND((130% *0.85*100),0)</f>
        <v>111</v>
      </c>
    </row>
    <row r="46" spans="1:27" s="64" customFormat="1" ht="24">
      <c r="A46" s="57"/>
      <c r="B46" s="62" t="s">
        <v>205</v>
      </c>
      <c r="C46" s="58" t="s">
        <v>259</v>
      </c>
      <c r="D46" s="59"/>
      <c r="E46" s="60"/>
      <c r="F46" s="59"/>
      <c r="G46" s="59" t="s">
        <v>222</v>
      </c>
      <c r="H46" s="59"/>
      <c r="I46" s="59"/>
      <c r="J46" s="59" t="s">
        <v>223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61"/>
      <c r="X46" s="61"/>
      <c r="Y46" s="61"/>
      <c r="Z46" s="61"/>
      <c r="AA46" s="64">
        <f>ROUND((89% *(0.85*0.8)*100),0)</f>
        <v>61</v>
      </c>
    </row>
    <row r="47" spans="1:27" ht="72">
      <c r="A47" s="35">
        <v>8</v>
      </c>
      <c r="B47" s="36" t="s">
        <v>58</v>
      </c>
      <c r="C47" s="37">
        <v>2</v>
      </c>
      <c r="D47" s="38">
        <v>437</v>
      </c>
      <c r="E47" s="39" t="s">
        <v>59</v>
      </c>
      <c r="F47" s="38"/>
      <c r="G47" s="38">
        <v>874</v>
      </c>
      <c r="H47" s="38" t="s">
        <v>60</v>
      </c>
      <c r="I47" s="38"/>
      <c r="J47" s="38">
        <v>5055</v>
      </c>
      <c r="K47" s="39" t="s">
        <v>61</v>
      </c>
      <c r="L47" s="39" t="s">
        <v>49</v>
      </c>
      <c r="M47" s="39">
        <v>80</v>
      </c>
      <c r="N47" s="39">
        <v>45</v>
      </c>
      <c r="O47" s="39"/>
      <c r="P47" s="39"/>
      <c r="Q47" s="39"/>
      <c r="R47" s="39"/>
      <c r="S47" s="39">
        <v>0.85</v>
      </c>
      <c r="T47" s="39" t="s">
        <v>28</v>
      </c>
      <c r="U47" s="39"/>
      <c r="V47" s="29"/>
      <c r="W47" s="29"/>
      <c r="X47" s="29"/>
      <c r="Y47" s="29"/>
      <c r="Z47" s="29"/>
    </row>
    <row r="48" spans="1:27" ht="48">
      <c r="A48" s="40">
        <v>9</v>
      </c>
      <c r="B48" s="41" t="s">
        <v>62</v>
      </c>
      <c r="C48" s="42">
        <v>4</v>
      </c>
      <c r="D48" s="43">
        <v>140.13</v>
      </c>
      <c r="E48" s="44" t="s">
        <v>63</v>
      </c>
      <c r="F48" s="43" t="s">
        <v>64</v>
      </c>
      <c r="G48" s="43" t="s">
        <v>65</v>
      </c>
      <c r="H48" s="43" t="s">
        <v>66</v>
      </c>
      <c r="I48" s="43" t="s">
        <v>67</v>
      </c>
      <c r="J48" s="43">
        <v>3121</v>
      </c>
      <c r="K48" s="44" t="s">
        <v>68</v>
      </c>
      <c r="L48" s="44" t="s">
        <v>27</v>
      </c>
      <c r="M48" s="44">
        <v>130</v>
      </c>
      <c r="N48" s="44">
        <v>89</v>
      </c>
      <c r="O48" s="44">
        <v>83</v>
      </c>
      <c r="P48" s="44">
        <v>41</v>
      </c>
      <c r="Q48" s="44">
        <v>859</v>
      </c>
      <c r="R48" s="44">
        <v>470</v>
      </c>
      <c r="S48" s="44">
        <v>0.85</v>
      </c>
      <c r="T48" s="44" t="s">
        <v>28</v>
      </c>
      <c r="U48" s="44" t="s">
        <v>69</v>
      </c>
      <c r="V48" s="29"/>
      <c r="W48" s="29"/>
      <c r="X48" s="29"/>
      <c r="Y48" s="29"/>
      <c r="Z48" s="29"/>
    </row>
    <row r="49" spans="1:27" s="5" customFormat="1" ht="24">
      <c r="A49" s="57"/>
      <c r="B49" s="62" t="s">
        <v>202</v>
      </c>
      <c r="C49" s="58" t="s">
        <v>258</v>
      </c>
      <c r="D49" s="59"/>
      <c r="E49" s="60"/>
      <c r="F49" s="59"/>
      <c r="G49" s="59" t="s">
        <v>224</v>
      </c>
      <c r="H49" s="59"/>
      <c r="I49" s="59"/>
      <c r="J49" s="59" t="s">
        <v>225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1"/>
      <c r="W49" s="61"/>
      <c r="X49" s="61"/>
      <c r="Y49" s="61"/>
      <c r="Z49" s="61"/>
      <c r="AA49" s="5">
        <f>ROUND((130% *0.85*100),0)</f>
        <v>111</v>
      </c>
    </row>
    <row r="50" spans="1:27" s="5" customFormat="1" ht="24">
      <c r="A50" s="57"/>
      <c r="B50" s="62" t="s">
        <v>205</v>
      </c>
      <c r="C50" s="58" t="s">
        <v>259</v>
      </c>
      <c r="D50" s="59"/>
      <c r="E50" s="60"/>
      <c r="F50" s="59"/>
      <c r="G50" s="59" t="s">
        <v>226</v>
      </c>
      <c r="H50" s="59"/>
      <c r="I50" s="59"/>
      <c r="J50" s="59" t="s">
        <v>227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61"/>
      <c r="X50" s="61"/>
      <c r="Y50" s="61"/>
      <c r="Z50" s="61"/>
      <c r="AA50" s="5">
        <f>ROUND((89% *(0.85*0.8)*100),0)</f>
        <v>61</v>
      </c>
    </row>
    <row r="51" spans="1:27" ht="48">
      <c r="A51" s="35">
        <v>10</v>
      </c>
      <c r="B51" s="36" t="s">
        <v>70</v>
      </c>
      <c r="C51" s="37">
        <v>2</v>
      </c>
      <c r="D51" s="38">
        <v>1862.08</v>
      </c>
      <c r="E51" s="39" t="s">
        <v>71</v>
      </c>
      <c r="F51" s="38"/>
      <c r="G51" s="38">
        <v>3724</v>
      </c>
      <c r="H51" s="38" t="s">
        <v>72</v>
      </c>
      <c r="I51" s="38"/>
      <c r="J51" s="38">
        <v>14486</v>
      </c>
      <c r="K51" s="39" t="s">
        <v>73</v>
      </c>
      <c r="L51" s="39" t="s">
        <v>49</v>
      </c>
      <c r="M51" s="39">
        <v>80</v>
      </c>
      <c r="N51" s="39">
        <v>45</v>
      </c>
      <c r="O51" s="39"/>
      <c r="P51" s="39"/>
      <c r="Q51" s="39"/>
      <c r="R51" s="39"/>
      <c r="S51" s="39">
        <v>0.85</v>
      </c>
      <c r="T51" s="39" t="s">
        <v>28</v>
      </c>
      <c r="U51" s="39"/>
      <c r="V51" s="29"/>
      <c r="W51" s="29"/>
      <c r="X51" s="29"/>
      <c r="Y51" s="29"/>
      <c r="Z51" s="29"/>
    </row>
    <row r="52" spans="1:27" ht="60">
      <c r="A52" s="40">
        <v>11</v>
      </c>
      <c r="B52" s="41" t="s">
        <v>74</v>
      </c>
      <c r="C52" s="42">
        <v>2</v>
      </c>
      <c r="D52" s="43">
        <v>158.46</v>
      </c>
      <c r="E52" s="44" t="s">
        <v>75</v>
      </c>
      <c r="F52" s="43" t="s">
        <v>76</v>
      </c>
      <c r="G52" s="43" t="s">
        <v>77</v>
      </c>
      <c r="H52" s="43" t="s">
        <v>78</v>
      </c>
      <c r="I52" s="43" t="s">
        <v>79</v>
      </c>
      <c r="J52" s="43">
        <v>2245</v>
      </c>
      <c r="K52" s="44" t="s">
        <v>80</v>
      </c>
      <c r="L52" s="44" t="s">
        <v>27</v>
      </c>
      <c r="M52" s="44">
        <v>130</v>
      </c>
      <c r="N52" s="44">
        <v>89</v>
      </c>
      <c r="O52" s="44">
        <v>105</v>
      </c>
      <c r="P52" s="44">
        <v>52</v>
      </c>
      <c r="Q52" s="44">
        <v>1078</v>
      </c>
      <c r="R52" s="44">
        <v>591</v>
      </c>
      <c r="S52" s="44">
        <v>0.85</v>
      </c>
      <c r="T52" s="44" t="s">
        <v>28</v>
      </c>
      <c r="U52" s="44" t="s">
        <v>81</v>
      </c>
      <c r="V52" s="29"/>
      <c r="W52" s="29"/>
      <c r="X52" s="29"/>
      <c r="Y52" s="29"/>
      <c r="Z52" s="29"/>
    </row>
    <row r="53" spans="1:27" s="5" customFormat="1" ht="24">
      <c r="A53" s="57"/>
      <c r="B53" s="62" t="s">
        <v>202</v>
      </c>
      <c r="C53" s="58" t="s">
        <v>258</v>
      </c>
      <c r="D53" s="59"/>
      <c r="E53" s="60"/>
      <c r="F53" s="59"/>
      <c r="G53" s="59" t="s">
        <v>228</v>
      </c>
      <c r="H53" s="59"/>
      <c r="I53" s="59"/>
      <c r="J53" s="59" t="s">
        <v>229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1"/>
      <c r="W53" s="61"/>
      <c r="X53" s="61"/>
      <c r="Y53" s="61"/>
      <c r="Z53" s="61"/>
      <c r="AA53" s="5">
        <f>ROUND((130% *0.85*100),0)</f>
        <v>111</v>
      </c>
    </row>
    <row r="54" spans="1:27" s="5" customFormat="1" ht="24">
      <c r="A54" s="57"/>
      <c r="B54" s="62" t="s">
        <v>205</v>
      </c>
      <c r="C54" s="58" t="s">
        <v>259</v>
      </c>
      <c r="D54" s="59"/>
      <c r="E54" s="60"/>
      <c r="F54" s="59"/>
      <c r="G54" s="59" t="s">
        <v>230</v>
      </c>
      <c r="H54" s="59"/>
      <c r="I54" s="59"/>
      <c r="J54" s="59" t="s">
        <v>231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61"/>
      <c r="X54" s="61"/>
      <c r="Y54" s="61"/>
      <c r="Z54" s="61"/>
      <c r="AA54" s="5">
        <f>ROUND((89% *(0.85*0.8)*100),0)</f>
        <v>61</v>
      </c>
    </row>
    <row r="55" spans="1:27" ht="48">
      <c r="A55" s="40">
        <v>12</v>
      </c>
      <c r="B55" s="41" t="s">
        <v>82</v>
      </c>
      <c r="C55" s="42">
        <v>0.75</v>
      </c>
      <c r="D55" s="43">
        <v>331.98</v>
      </c>
      <c r="E55" s="44" t="s">
        <v>83</v>
      </c>
      <c r="F55" s="43" t="s">
        <v>84</v>
      </c>
      <c r="G55" s="43" t="s">
        <v>85</v>
      </c>
      <c r="H55" s="43" t="s">
        <v>86</v>
      </c>
      <c r="I55" s="43">
        <v>8</v>
      </c>
      <c r="J55" s="43">
        <v>1329</v>
      </c>
      <c r="K55" s="44" t="s">
        <v>87</v>
      </c>
      <c r="L55" s="44" t="s">
        <v>27</v>
      </c>
      <c r="M55" s="44">
        <v>90</v>
      </c>
      <c r="N55" s="44">
        <v>70</v>
      </c>
      <c r="O55" s="44">
        <v>49</v>
      </c>
      <c r="P55" s="44">
        <v>27</v>
      </c>
      <c r="Q55" s="44">
        <v>493</v>
      </c>
      <c r="R55" s="44">
        <v>307</v>
      </c>
      <c r="S55" s="44">
        <v>0.85</v>
      </c>
      <c r="T55" s="44" t="s">
        <v>28</v>
      </c>
      <c r="U55" s="44" t="s">
        <v>88</v>
      </c>
      <c r="V55" s="29"/>
      <c r="W55" s="29"/>
      <c r="X55" s="29"/>
      <c r="Y55" s="29"/>
      <c r="Z55" s="29"/>
    </row>
    <row r="56" spans="1:27" s="5" customFormat="1" ht="24">
      <c r="A56" s="57"/>
      <c r="B56" s="62" t="s">
        <v>202</v>
      </c>
      <c r="C56" s="58" t="s">
        <v>260</v>
      </c>
      <c r="D56" s="59"/>
      <c r="E56" s="60"/>
      <c r="F56" s="59"/>
      <c r="G56" s="59" t="s">
        <v>232</v>
      </c>
      <c r="H56" s="59"/>
      <c r="I56" s="59"/>
      <c r="J56" s="59" t="s">
        <v>233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1"/>
      <c r="W56" s="61"/>
      <c r="X56" s="61"/>
      <c r="Y56" s="61"/>
      <c r="Z56" s="61"/>
      <c r="AA56" s="5">
        <f>ROUND((90% *0.85*100),0)</f>
        <v>77</v>
      </c>
    </row>
    <row r="57" spans="1:27" s="5" customFormat="1" ht="24">
      <c r="A57" s="57"/>
      <c r="B57" s="62" t="s">
        <v>205</v>
      </c>
      <c r="C57" s="58" t="s">
        <v>261</v>
      </c>
      <c r="D57" s="59"/>
      <c r="E57" s="60"/>
      <c r="F57" s="59"/>
      <c r="G57" s="59" t="s">
        <v>234</v>
      </c>
      <c r="H57" s="59"/>
      <c r="I57" s="59"/>
      <c r="J57" s="59" t="s">
        <v>235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1"/>
      <c r="W57" s="61"/>
      <c r="X57" s="61"/>
      <c r="Y57" s="61"/>
      <c r="Z57" s="61"/>
      <c r="AA57" s="5">
        <f>ROUND((70% *(0.85*0.8)*100),0)</f>
        <v>48</v>
      </c>
    </row>
    <row r="58" spans="1:27" ht="84">
      <c r="A58" s="40">
        <v>13</v>
      </c>
      <c r="B58" s="41" t="s">
        <v>89</v>
      </c>
      <c r="C58" s="42">
        <v>3.25</v>
      </c>
      <c r="D58" s="43">
        <v>730.26</v>
      </c>
      <c r="E58" s="44" t="s">
        <v>90</v>
      </c>
      <c r="F58" s="43">
        <v>58.05</v>
      </c>
      <c r="G58" s="43" t="s">
        <v>91</v>
      </c>
      <c r="H58" s="43" t="s">
        <v>92</v>
      </c>
      <c r="I58" s="43">
        <v>189</v>
      </c>
      <c r="J58" s="43">
        <v>16108</v>
      </c>
      <c r="K58" s="44" t="s">
        <v>93</v>
      </c>
      <c r="L58" s="44" t="s">
        <v>27</v>
      </c>
      <c r="M58" s="44">
        <v>100</v>
      </c>
      <c r="N58" s="44">
        <v>70</v>
      </c>
      <c r="O58" s="44">
        <v>756</v>
      </c>
      <c r="P58" s="44">
        <v>382</v>
      </c>
      <c r="Q58" s="44">
        <v>7717</v>
      </c>
      <c r="R58" s="44">
        <v>4322</v>
      </c>
      <c r="S58" s="44">
        <v>0.85</v>
      </c>
      <c r="T58" s="44" t="s">
        <v>28</v>
      </c>
      <c r="U58" s="44">
        <v>1129</v>
      </c>
      <c r="V58" s="29"/>
      <c r="W58" s="29"/>
      <c r="X58" s="29"/>
      <c r="Y58" s="29"/>
      <c r="Z58" s="29"/>
    </row>
    <row r="59" spans="1:27" s="5" customFormat="1" ht="24">
      <c r="A59" s="57"/>
      <c r="B59" s="62" t="s">
        <v>202</v>
      </c>
      <c r="C59" s="58" t="s">
        <v>262</v>
      </c>
      <c r="D59" s="59"/>
      <c r="E59" s="60"/>
      <c r="F59" s="59"/>
      <c r="G59" s="59" t="s">
        <v>236</v>
      </c>
      <c r="H59" s="59"/>
      <c r="I59" s="59"/>
      <c r="J59" s="59" t="s">
        <v>237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1"/>
      <c r="W59" s="61"/>
      <c r="X59" s="61"/>
      <c r="Y59" s="61"/>
      <c r="Z59" s="61"/>
      <c r="AA59" s="5">
        <f>ROUND((100% *0.85*100),0)</f>
        <v>85</v>
      </c>
    </row>
    <row r="60" spans="1:27" s="5" customFormat="1" ht="24">
      <c r="A60" s="57"/>
      <c r="B60" s="62" t="s">
        <v>205</v>
      </c>
      <c r="C60" s="58" t="s">
        <v>261</v>
      </c>
      <c r="D60" s="59"/>
      <c r="E60" s="60"/>
      <c r="F60" s="59"/>
      <c r="G60" s="59" t="s">
        <v>238</v>
      </c>
      <c r="H60" s="59"/>
      <c r="I60" s="59"/>
      <c r="J60" s="59" t="s">
        <v>239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1"/>
      <c r="W60" s="61"/>
      <c r="X60" s="61"/>
      <c r="Y60" s="61"/>
      <c r="Z60" s="61"/>
      <c r="AA60" s="5">
        <f>ROUND((70% *(0.85*0.8)*100),0)</f>
        <v>48</v>
      </c>
    </row>
    <row r="61" spans="1:27" ht="36">
      <c r="A61" s="35">
        <v>14</v>
      </c>
      <c r="B61" s="36" t="s">
        <v>94</v>
      </c>
      <c r="C61" s="37">
        <v>4.03</v>
      </c>
      <c r="D61" s="38">
        <v>538.46</v>
      </c>
      <c r="E61" s="39" t="s">
        <v>95</v>
      </c>
      <c r="F61" s="38"/>
      <c r="G61" s="38">
        <v>2170</v>
      </c>
      <c r="H61" s="38" t="s">
        <v>96</v>
      </c>
      <c r="I61" s="38"/>
      <c r="J61" s="38">
        <v>7475</v>
      </c>
      <c r="K61" s="39" t="s">
        <v>97</v>
      </c>
      <c r="L61" s="39" t="s">
        <v>49</v>
      </c>
      <c r="M61" s="39">
        <v>100</v>
      </c>
      <c r="N61" s="39">
        <v>70</v>
      </c>
      <c r="O61" s="39"/>
      <c r="P61" s="39"/>
      <c r="Q61" s="39"/>
      <c r="R61" s="39"/>
      <c r="S61" s="39">
        <v>0.85</v>
      </c>
      <c r="T61" s="39" t="s">
        <v>28</v>
      </c>
      <c r="U61" s="39"/>
      <c r="V61" s="29"/>
      <c r="W61" s="29"/>
      <c r="X61" s="29"/>
      <c r="Y61" s="29"/>
      <c r="Z61" s="29"/>
    </row>
    <row r="62" spans="1:27" ht="60">
      <c r="A62" s="40">
        <v>15</v>
      </c>
      <c r="B62" s="41" t="s">
        <v>98</v>
      </c>
      <c r="C62" s="42">
        <v>0.84889999999999999</v>
      </c>
      <c r="D62" s="43">
        <v>1038.56</v>
      </c>
      <c r="E62" s="44" t="s">
        <v>99</v>
      </c>
      <c r="F62" s="43">
        <v>58.43</v>
      </c>
      <c r="G62" s="43" t="s">
        <v>100</v>
      </c>
      <c r="H62" s="43" t="s">
        <v>101</v>
      </c>
      <c r="I62" s="43">
        <v>50</v>
      </c>
      <c r="J62" s="43">
        <v>6549</v>
      </c>
      <c r="K62" s="44" t="s">
        <v>102</v>
      </c>
      <c r="L62" s="44" t="s">
        <v>27</v>
      </c>
      <c r="M62" s="44">
        <v>100</v>
      </c>
      <c r="N62" s="44">
        <v>70</v>
      </c>
      <c r="O62" s="44">
        <v>296</v>
      </c>
      <c r="P62" s="44">
        <v>150</v>
      </c>
      <c r="Q62" s="44">
        <v>3026</v>
      </c>
      <c r="R62" s="44">
        <v>1695</v>
      </c>
      <c r="S62" s="44">
        <v>0.85</v>
      </c>
      <c r="T62" s="44" t="s">
        <v>28</v>
      </c>
      <c r="U62" s="44">
        <v>281</v>
      </c>
      <c r="V62" s="29"/>
      <c r="W62" s="29"/>
      <c r="X62" s="29"/>
      <c r="Y62" s="29"/>
      <c r="Z62" s="29"/>
    </row>
    <row r="63" spans="1:27" s="5" customFormat="1" ht="24">
      <c r="A63" s="57"/>
      <c r="B63" s="62" t="s">
        <v>202</v>
      </c>
      <c r="C63" s="58" t="s">
        <v>262</v>
      </c>
      <c r="D63" s="59"/>
      <c r="E63" s="60"/>
      <c r="F63" s="59"/>
      <c r="G63" s="59" t="s">
        <v>240</v>
      </c>
      <c r="H63" s="59"/>
      <c r="I63" s="59"/>
      <c r="J63" s="59" t="s">
        <v>241</v>
      </c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1"/>
      <c r="W63" s="61"/>
      <c r="X63" s="61"/>
      <c r="Y63" s="61"/>
      <c r="Z63" s="61"/>
      <c r="AA63" s="5">
        <f>ROUND((100% *0.85*100),0)</f>
        <v>85</v>
      </c>
    </row>
    <row r="64" spans="1:27" s="5" customFormat="1" ht="24">
      <c r="A64" s="57"/>
      <c r="B64" s="62" t="s">
        <v>205</v>
      </c>
      <c r="C64" s="58" t="s">
        <v>261</v>
      </c>
      <c r="D64" s="59"/>
      <c r="E64" s="60"/>
      <c r="F64" s="59"/>
      <c r="G64" s="59" t="s">
        <v>242</v>
      </c>
      <c r="H64" s="59"/>
      <c r="I64" s="59"/>
      <c r="J64" s="59" t="s">
        <v>243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61"/>
      <c r="X64" s="61"/>
      <c r="Y64" s="61"/>
      <c r="Z64" s="61"/>
      <c r="AA64" s="5">
        <f>ROUND((70% *(0.85*0.8)*100),0)</f>
        <v>48</v>
      </c>
    </row>
    <row r="65" spans="1:27" ht="48">
      <c r="A65" s="35">
        <v>16</v>
      </c>
      <c r="B65" s="36" t="s">
        <v>103</v>
      </c>
      <c r="C65" s="37">
        <v>97.62</v>
      </c>
      <c r="D65" s="38">
        <v>19.8</v>
      </c>
      <c r="E65" s="39" t="s">
        <v>104</v>
      </c>
      <c r="F65" s="38"/>
      <c r="G65" s="38">
        <v>1933</v>
      </c>
      <c r="H65" s="38" t="s">
        <v>105</v>
      </c>
      <c r="I65" s="38"/>
      <c r="J65" s="38">
        <v>4096</v>
      </c>
      <c r="K65" s="39" t="s">
        <v>106</v>
      </c>
      <c r="L65" s="39" t="s">
        <v>49</v>
      </c>
      <c r="M65" s="39">
        <v>100</v>
      </c>
      <c r="N65" s="39">
        <v>70</v>
      </c>
      <c r="O65" s="39"/>
      <c r="P65" s="39"/>
      <c r="Q65" s="39"/>
      <c r="R65" s="39"/>
      <c r="S65" s="39">
        <v>0.85</v>
      </c>
      <c r="T65" s="39" t="s">
        <v>28</v>
      </c>
      <c r="U65" s="39"/>
      <c r="V65" s="29"/>
      <c r="W65" s="29"/>
      <c r="X65" s="29"/>
      <c r="Y65" s="29"/>
      <c r="Z65" s="29"/>
    </row>
    <row r="66" spans="1:27" ht="48">
      <c r="A66" s="40">
        <v>18</v>
      </c>
      <c r="B66" s="41" t="s">
        <v>107</v>
      </c>
      <c r="C66" s="42">
        <v>0.22</v>
      </c>
      <c r="D66" s="43">
        <v>7994.22</v>
      </c>
      <c r="E66" s="44" t="s">
        <v>108</v>
      </c>
      <c r="F66" s="43" t="s">
        <v>109</v>
      </c>
      <c r="G66" s="43" t="s">
        <v>110</v>
      </c>
      <c r="H66" s="43" t="s">
        <v>111</v>
      </c>
      <c r="I66" s="43" t="s">
        <v>112</v>
      </c>
      <c r="J66" s="43">
        <v>12174</v>
      </c>
      <c r="K66" s="44" t="s">
        <v>113</v>
      </c>
      <c r="L66" s="44" t="s">
        <v>27</v>
      </c>
      <c r="M66" s="44">
        <v>130</v>
      </c>
      <c r="N66" s="44">
        <v>85</v>
      </c>
      <c r="O66" s="44">
        <v>679</v>
      </c>
      <c r="P66" s="44">
        <v>321</v>
      </c>
      <c r="Q66" s="44">
        <v>6938</v>
      </c>
      <c r="R66" s="44">
        <v>3629</v>
      </c>
      <c r="S66" s="44">
        <v>0.85</v>
      </c>
      <c r="T66" s="44" t="s">
        <v>28</v>
      </c>
      <c r="U66" s="44" t="s">
        <v>114</v>
      </c>
      <c r="V66" s="29"/>
      <c r="W66" s="29"/>
      <c r="X66" s="29"/>
      <c r="Y66" s="29"/>
      <c r="Z66" s="29"/>
    </row>
    <row r="67" spans="1:27" s="5" customFormat="1" ht="24">
      <c r="A67" s="57"/>
      <c r="B67" s="62" t="s">
        <v>202</v>
      </c>
      <c r="C67" s="58" t="s">
        <v>258</v>
      </c>
      <c r="D67" s="59"/>
      <c r="E67" s="60"/>
      <c r="F67" s="59"/>
      <c r="G67" s="59" t="s">
        <v>244</v>
      </c>
      <c r="H67" s="59"/>
      <c r="I67" s="59"/>
      <c r="J67" s="59" t="s">
        <v>245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1"/>
      <c r="W67" s="61"/>
      <c r="X67" s="61"/>
      <c r="Y67" s="61"/>
      <c r="Z67" s="61"/>
      <c r="AA67" s="5">
        <f>ROUND((130% *0.85*100),0)</f>
        <v>111</v>
      </c>
    </row>
    <row r="68" spans="1:27" s="5" customFormat="1" ht="24">
      <c r="A68" s="57"/>
      <c r="B68" s="62" t="s">
        <v>205</v>
      </c>
      <c r="C68" s="58" t="s">
        <v>263</v>
      </c>
      <c r="D68" s="59"/>
      <c r="E68" s="60"/>
      <c r="F68" s="59"/>
      <c r="G68" s="59" t="s">
        <v>246</v>
      </c>
      <c r="H68" s="59"/>
      <c r="I68" s="59"/>
      <c r="J68" s="59" t="s">
        <v>247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1"/>
      <c r="W68" s="61"/>
      <c r="X68" s="61"/>
      <c r="Y68" s="61"/>
      <c r="Z68" s="61"/>
      <c r="AA68" s="5">
        <f>ROUND((85% *(0.85*0.8)*100),0)</f>
        <v>58</v>
      </c>
    </row>
    <row r="69" spans="1:27" ht="60">
      <c r="A69" s="35">
        <v>19</v>
      </c>
      <c r="B69" s="36" t="s">
        <v>115</v>
      </c>
      <c r="C69" s="37">
        <v>6</v>
      </c>
      <c r="D69" s="38">
        <v>595</v>
      </c>
      <c r="E69" s="39" t="s">
        <v>116</v>
      </c>
      <c r="F69" s="38"/>
      <c r="G69" s="38">
        <v>3570</v>
      </c>
      <c r="H69" s="38" t="s">
        <v>117</v>
      </c>
      <c r="I69" s="38"/>
      <c r="J69" s="38">
        <v>20478</v>
      </c>
      <c r="K69" s="39" t="s">
        <v>118</v>
      </c>
      <c r="L69" s="39" t="s">
        <v>49</v>
      </c>
      <c r="M69" s="39">
        <v>130</v>
      </c>
      <c r="N69" s="39">
        <v>85</v>
      </c>
      <c r="O69" s="39"/>
      <c r="P69" s="39"/>
      <c r="Q69" s="39"/>
      <c r="R69" s="39"/>
      <c r="S69" s="39">
        <v>0.85</v>
      </c>
      <c r="T69" s="39" t="s">
        <v>28</v>
      </c>
      <c r="U69" s="39"/>
      <c r="V69" s="29"/>
      <c r="W69" s="29"/>
      <c r="X69" s="29"/>
      <c r="Y69" s="29"/>
      <c r="Z69" s="29"/>
    </row>
    <row r="70" spans="1:27" ht="60">
      <c r="A70" s="35">
        <v>20</v>
      </c>
      <c r="B70" s="36" t="s">
        <v>119</v>
      </c>
      <c r="C70" s="37">
        <v>1</v>
      </c>
      <c r="D70" s="38">
        <v>324.86</v>
      </c>
      <c r="E70" s="39" t="s">
        <v>120</v>
      </c>
      <c r="F70" s="38"/>
      <c r="G70" s="38">
        <v>325</v>
      </c>
      <c r="H70" s="38" t="s">
        <v>121</v>
      </c>
      <c r="I70" s="38"/>
      <c r="J70" s="38">
        <v>2134</v>
      </c>
      <c r="K70" s="39" t="s">
        <v>122</v>
      </c>
      <c r="L70" s="39" t="s">
        <v>49</v>
      </c>
      <c r="M70" s="39">
        <v>130</v>
      </c>
      <c r="N70" s="39">
        <v>85</v>
      </c>
      <c r="O70" s="39"/>
      <c r="P70" s="39"/>
      <c r="Q70" s="39"/>
      <c r="R70" s="39"/>
      <c r="S70" s="39">
        <v>0.85</v>
      </c>
      <c r="T70" s="39" t="s">
        <v>28</v>
      </c>
      <c r="U70" s="39"/>
      <c r="V70" s="29"/>
      <c r="W70" s="29"/>
      <c r="X70" s="29"/>
      <c r="Y70" s="29"/>
      <c r="Z70" s="29"/>
    </row>
    <row r="71" spans="1:27" ht="72">
      <c r="A71" s="40">
        <v>21</v>
      </c>
      <c r="B71" s="41" t="s">
        <v>123</v>
      </c>
      <c r="C71" s="42">
        <v>1.3</v>
      </c>
      <c r="D71" s="43">
        <v>675.66</v>
      </c>
      <c r="E71" s="44" t="s">
        <v>124</v>
      </c>
      <c r="F71" s="43" t="s">
        <v>125</v>
      </c>
      <c r="G71" s="43" t="s">
        <v>126</v>
      </c>
      <c r="H71" s="43" t="s">
        <v>127</v>
      </c>
      <c r="I71" s="43" t="s">
        <v>128</v>
      </c>
      <c r="J71" s="43">
        <v>8212</v>
      </c>
      <c r="K71" s="44" t="s">
        <v>129</v>
      </c>
      <c r="L71" s="44" t="s">
        <v>27</v>
      </c>
      <c r="M71" s="44">
        <v>108</v>
      </c>
      <c r="N71" s="44">
        <v>68</v>
      </c>
      <c r="O71" s="44">
        <v>576</v>
      </c>
      <c r="P71" s="44">
        <v>308</v>
      </c>
      <c r="Q71" s="44">
        <v>5880</v>
      </c>
      <c r="R71" s="44">
        <v>3484</v>
      </c>
      <c r="S71" s="44">
        <v>0.85</v>
      </c>
      <c r="T71" s="44">
        <v>0.8</v>
      </c>
      <c r="U71" s="44" t="s">
        <v>130</v>
      </c>
      <c r="V71" s="29"/>
      <c r="W71" s="29"/>
      <c r="X71" s="29"/>
      <c r="Y71" s="29"/>
      <c r="Z71" s="29"/>
    </row>
    <row r="72" spans="1:27" s="5" customFormat="1" ht="24">
      <c r="A72" s="65"/>
      <c r="B72" s="69" t="s">
        <v>202</v>
      </c>
      <c r="C72" s="66" t="s">
        <v>264</v>
      </c>
      <c r="D72" s="67"/>
      <c r="E72" s="68"/>
      <c r="F72" s="67"/>
      <c r="G72" s="67" t="s">
        <v>248</v>
      </c>
      <c r="H72" s="67"/>
      <c r="I72" s="67"/>
      <c r="J72" s="67" t="s">
        <v>249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1"/>
      <c r="W72" s="61"/>
      <c r="X72" s="61"/>
      <c r="Y72" s="61"/>
      <c r="Z72" s="61"/>
      <c r="AA72" s="5">
        <f>ROUND((108% *0.85*100),0)</f>
        <v>92</v>
      </c>
    </row>
    <row r="73" spans="1:27" s="5" customFormat="1" ht="24">
      <c r="A73" s="65"/>
      <c r="B73" s="69" t="s">
        <v>205</v>
      </c>
      <c r="C73" s="66" t="s">
        <v>265</v>
      </c>
      <c r="D73" s="67"/>
      <c r="E73" s="68"/>
      <c r="F73" s="67"/>
      <c r="G73" s="67" t="s">
        <v>250</v>
      </c>
      <c r="H73" s="67"/>
      <c r="I73" s="67"/>
      <c r="J73" s="67" t="s">
        <v>251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1"/>
      <c r="W73" s="61"/>
      <c r="X73" s="61"/>
      <c r="Y73" s="61"/>
      <c r="Z73" s="61"/>
      <c r="AA73" s="5">
        <f>ROUND((68% *0.8*100),0)</f>
        <v>54</v>
      </c>
    </row>
    <row r="74" spans="1:27" ht="36">
      <c r="A74" s="104" t="s">
        <v>131</v>
      </c>
      <c r="B74" s="105"/>
      <c r="C74" s="105"/>
      <c r="D74" s="105"/>
      <c r="E74" s="105"/>
      <c r="F74" s="105"/>
      <c r="G74" s="38">
        <v>33141</v>
      </c>
      <c r="H74" s="38" t="s">
        <v>132</v>
      </c>
      <c r="I74" s="38" t="s">
        <v>133</v>
      </c>
      <c r="J74" s="38">
        <v>183484</v>
      </c>
      <c r="K74" s="39" t="s">
        <v>134</v>
      </c>
      <c r="L74" s="39"/>
      <c r="M74" s="39"/>
      <c r="N74" s="39"/>
      <c r="O74" s="39"/>
      <c r="P74" s="39"/>
      <c r="Q74" s="39"/>
      <c r="R74" s="39"/>
      <c r="S74" s="39"/>
      <c r="T74" s="39"/>
      <c r="U74" s="39" t="s">
        <v>135</v>
      </c>
      <c r="V74" s="29"/>
      <c r="W74" s="29"/>
      <c r="X74" s="29"/>
      <c r="Y74" s="29"/>
      <c r="Z74" s="29"/>
    </row>
    <row r="75" spans="1:27">
      <c r="A75" s="104" t="s">
        <v>136</v>
      </c>
      <c r="B75" s="105"/>
      <c r="C75" s="105"/>
      <c r="D75" s="105"/>
      <c r="E75" s="105"/>
      <c r="F75" s="105"/>
      <c r="G75" s="38"/>
      <c r="H75" s="38"/>
      <c r="I75" s="38"/>
      <c r="J75" s="38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29"/>
      <c r="W75" s="29"/>
      <c r="X75" s="29"/>
      <c r="Y75" s="29"/>
      <c r="Z75" s="29"/>
    </row>
    <row r="76" spans="1:27">
      <c r="A76" s="104" t="s">
        <v>137</v>
      </c>
      <c r="B76" s="105"/>
      <c r="C76" s="105"/>
      <c r="D76" s="105"/>
      <c r="E76" s="105"/>
      <c r="F76" s="105"/>
      <c r="G76" s="38">
        <v>3634</v>
      </c>
      <c r="H76" s="38"/>
      <c r="I76" s="38"/>
      <c r="J76" s="38">
        <v>43762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29"/>
      <c r="W76" s="29"/>
      <c r="X76" s="29"/>
      <c r="Y76" s="29"/>
      <c r="Z76" s="29"/>
    </row>
    <row r="77" spans="1:27">
      <c r="A77" s="104" t="s">
        <v>138</v>
      </c>
      <c r="B77" s="105"/>
      <c r="C77" s="105"/>
      <c r="D77" s="105"/>
      <c r="E77" s="105"/>
      <c r="F77" s="105"/>
      <c r="G77" s="38">
        <v>24833</v>
      </c>
      <c r="H77" s="38"/>
      <c r="I77" s="38"/>
      <c r="J77" s="38">
        <v>117539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29"/>
      <c r="W77" s="29"/>
      <c r="X77" s="29"/>
      <c r="Y77" s="29"/>
      <c r="Z77" s="29"/>
    </row>
    <row r="78" spans="1:27">
      <c r="A78" s="104" t="s">
        <v>139</v>
      </c>
      <c r="B78" s="105"/>
      <c r="C78" s="105"/>
      <c r="D78" s="105"/>
      <c r="E78" s="105"/>
      <c r="F78" s="105"/>
      <c r="G78" s="38">
        <v>5260</v>
      </c>
      <c r="H78" s="38"/>
      <c r="I78" s="38"/>
      <c r="J78" s="38">
        <v>29328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9"/>
      <c r="W78" s="29"/>
      <c r="X78" s="29"/>
      <c r="Y78" s="29"/>
      <c r="Z78" s="29"/>
    </row>
    <row r="79" spans="1:27">
      <c r="A79" s="102" t="s">
        <v>140</v>
      </c>
      <c r="B79" s="103"/>
      <c r="C79" s="103"/>
      <c r="D79" s="103"/>
      <c r="E79" s="103"/>
      <c r="F79" s="103"/>
      <c r="G79" s="38">
        <v>4155</v>
      </c>
      <c r="H79" s="38"/>
      <c r="I79" s="38"/>
      <c r="J79" s="38">
        <v>42537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29"/>
      <c r="W79" s="29"/>
      <c r="X79" s="29"/>
      <c r="Y79" s="29"/>
      <c r="Z79" s="29"/>
    </row>
    <row r="80" spans="1:27">
      <c r="A80" s="102" t="s">
        <v>141</v>
      </c>
      <c r="B80" s="103"/>
      <c r="C80" s="103"/>
      <c r="D80" s="103"/>
      <c r="E80" s="103"/>
      <c r="F80" s="103"/>
      <c r="G80" s="38">
        <v>2052</v>
      </c>
      <c r="H80" s="38"/>
      <c r="I80" s="38"/>
      <c r="J80" s="38">
        <v>23272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29"/>
      <c r="W80" s="29"/>
      <c r="X80" s="29"/>
      <c r="Y80" s="29"/>
      <c r="Z80" s="29"/>
    </row>
    <row r="81" spans="1:26" ht="12.95" customHeight="1">
      <c r="A81" s="102" t="s">
        <v>142</v>
      </c>
      <c r="B81" s="103"/>
      <c r="C81" s="103"/>
      <c r="D81" s="103"/>
      <c r="E81" s="103"/>
      <c r="F81" s="103"/>
      <c r="G81" s="38"/>
      <c r="H81" s="38"/>
      <c r="I81" s="38"/>
      <c r="J81" s="38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29"/>
      <c r="W81" s="29"/>
      <c r="X81" s="29"/>
      <c r="Y81" s="29"/>
      <c r="Z81" s="29"/>
    </row>
    <row r="82" spans="1:26">
      <c r="A82" s="104" t="s">
        <v>143</v>
      </c>
      <c r="B82" s="105"/>
      <c r="C82" s="105"/>
      <c r="D82" s="105"/>
      <c r="E82" s="105"/>
      <c r="F82" s="105"/>
      <c r="G82" s="38">
        <v>1115</v>
      </c>
      <c r="H82" s="38"/>
      <c r="I82" s="38"/>
      <c r="J82" s="38">
        <v>7954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29"/>
      <c r="W82" s="29"/>
      <c r="X82" s="29"/>
      <c r="Y82" s="29"/>
      <c r="Z82" s="29"/>
    </row>
    <row r="83" spans="1:26">
      <c r="A83" s="104" t="s">
        <v>144</v>
      </c>
      <c r="B83" s="105"/>
      <c r="C83" s="105"/>
      <c r="D83" s="105"/>
      <c r="E83" s="105"/>
      <c r="F83" s="105"/>
      <c r="G83" s="38">
        <v>13697</v>
      </c>
      <c r="H83" s="38"/>
      <c r="I83" s="38"/>
      <c r="J83" s="38">
        <v>69708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29"/>
      <c r="W83" s="29"/>
      <c r="X83" s="29"/>
      <c r="Y83" s="29"/>
      <c r="Z83" s="29"/>
    </row>
    <row r="84" spans="1:26">
      <c r="A84" s="104" t="s">
        <v>145</v>
      </c>
      <c r="B84" s="105"/>
      <c r="C84" s="105"/>
      <c r="D84" s="105"/>
      <c r="E84" s="105"/>
      <c r="F84" s="105"/>
      <c r="G84" s="38">
        <v>6853</v>
      </c>
      <c r="H84" s="38"/>
      <c r="I84" s="38"/>
      <c r="J84" s="38">
        <v>55586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29"/>
      <c r="W84" s="29"/>
      <c r="X84" s="29"/>
      <c r="Y84" s="29"/>
      <c r="Z84" s="29"/>
    </row>
    <row r="85" spans="1:26">
      <c r="A85" s="104" t="s">
        <v>146</v>
      </c>
      <c r="B85" s="105"/>
      <c r="C85" s="105"/>
      <c r="D85" s="105"/>
      <c r="E85" s="105"/>
      <c r="F85" s="105"/>
      <c r="G85" s="38">
        <v>325</v>
      </c>
      <c r="H85" s="38"/>
      <c r="I85" s="38"/>
      <c r="J85" s="38">
        <v>2129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29"/>
      <c r="W85" s="29"/>
      <c r="X85" s="29"/>
      <c r="Y85" s="29"/>
      <c r="Z85" s="29"/>
    </row>
    <row r="86" spans="1:26">
      <c r="A86" s="104" t="s">
        <v>147</v>
      </c>
      <c r="B86" s="105"/>
      <c r="C86" s="105"/>
      <c r="D86" s="105"/>
      <c r="E86" s="105"/>
      <c r="F86" s="105"/>
      <c r="G86" s="38">
        <v>8942</v>
      </c>
      <c r="H86" s="38"/>
      <c r="I86" s="38"/>
      <c r="J86" s="38">
        <v>50987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29"/>
      <c r="W86" s="29"/>
      <c r="X86" s="29"/>
      <c r="Y86" s="29"/>
      <c r="Z86" s="29"/>
    </row>
    <row r="87" spans="1:26" ht="12.95" customHeight="1">
      <c r="A87" s="104" t="s">
        <v>148</v>
      </c>
      <c r="B87" s="105"/>
      <c r="C87" s="105"/>
      <c r="D87" s="105"/>
      <c r="E87" s="105"/>
      <c r="F87" s="105"/>
      <c r="G87" s="38">
        <v>6654</v>
      </c>
      <c r="H87" s="38"/>
      <c r="I87" s="38"/>
      <c r="J87" s="38">
        <v>45353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29"/>
      <c r="W87" s="29"/>
      <c r="X87" s="29"/>
      <c r="Y87" s="29"/>
      <c r="Z87" s="29"/>
    </row>
    <row r="88" spans="1:26">
      <c r="A88" s="104" t="s">
        <v>149</v>
      </c>
      <c r="B88" s="105"/>
      <c r="C88" s="105"/>
      <c r="D88" s="105"/>
      <c r="E88" s="105"/>
      <c r="F88" s="105"/>
      <c r="G88" s="38">
        <v>1762</v>
      </c>
      <c r="H88" s="38"/>
      <c r="I88" s="38"/>
      <c r="J88" s="38">
        <v>17576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29"/>
      <c r="W88" s="29"/>
      <c r="X88" s="29"/>
      <c r="Y88" s="29"/>
      <c r="Z88" s="29"/>
    </row>
    <row r="89" spans="1:26">
      <c r="A89" s="104" t="s">
        <v>150</v>
      </c>
      <c r="B89" s="105"/>
      <c r="C89" s="105"/>
      <c r="D89" s="105"/>
      <c r="E89" s="105"/>
      <c r="F89" s="105"/>
      <c r="G89" s="38">
        <v>39348</v>
      </c>
      <c r="H89" s="38"/>
      <c r="I89" s="38"/>
      <c r="J89" s="38">
        <v>249293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29"/>
      <c r="W89" s="29"/>
      <c r="X89" s="29"/>
      <c r="Y89" s="29"/>
      <c r="Z89" s="29"/>
    </row>
    <row r="90" spans="1:26" s="72" customFormat="1">
      <c r="A90" s="99" t="s">
        <v>151</v>
      </c>
      <c r="B90" s="100"/>
      <c r="C90" s="100"/>
      <c r="D90" s="100"/>
      <c r="E90" s="100"/>
      <c r="F90" s="101"/>
      <c r="G90" s="78">
        <v>39348</v>
      </c>
      <c r="H90" s="78"/>
      <c r="I90" s="78"/>
      <c r="J90" s="78">
        <v>249293</v>
      </c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21"/>
      <c r="W90" s="21"/>
      <c r="X90" s="21"/>
      <c r="Y90" s="21"/>
      <c r="Z90" s="21"/>
    </row>
    <row r="91" spans="1:26" s="76" customFormat="1">
      <c r="A91" s="96" t="s">
        <v>252</v>
      </c>
      <c r="B91" s="97"/>
      <c r="C91" s="97"/>
      <c r="D91" s="97"/>
      <c r="E91" s="97"/>
      <c r="F91" s="98"/>
      <c r="G91" s="82">
        <v>114</v>
      </c>
      <c r="H91" s="80"/>
      <c r="I91" s="80"/>
      <c r="J91" s="82">
        <v>97</v>
      </c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75"/>
      <c r="W91" s="75"/>
      <c r="X91" s="75"/>
      <c r="Y91" s="75"/>
      <c r="Z91" s="75"/>
    </row>
    <row r="92" spans="1:26" s="76" customFormat="1">
      <c r="A92" s="96" t="s">
        <v>253</v>
      </c>
      <c r="B92" s="97"/>
      <c r="C92" s="97"/>
      <c r="D92" s="97"/>
      <c r="E92" s="97"/>
      <c r="F92" s="98"/>
      <c r="G92" s="82">
        <v>56</v>
      </c>
      <c r="H92" s="80"/>
      <c r="I92" s="80"/>
      <c r="J92" s="82">
        <v>53</v>
      </c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75"/>
      <c r="W92" s="75"/>
      <c r="X92" s="75"/>
      <c r="Y92" s="75"/>
      <c r="Z92" s="75"/>
    </row>
    <row r="93" spans="1:26" ht="36">
      <c r="A93" s="104" t="s">
        <v>152</v>
      </c>
      <c r="B93" s="105"/>
      <c r="C93" s="105"/>
      <c r="D93" s="105"/>
      <c r="E93" s="105"/>
      <c r="F93" s="105"/>
      <c r="G93" s="38">
        <v>33141</v>
      </c>
      <c r="H93" s="38" t="s">
        <v>132</v>
      </c>
      <c r="I93" s="38" t="s">
        <v>133</v>
      </c>
      <c r="J93" s="38">
        <v>183484</v>
      </c>
      <c r="K93" s="39" t="s">
        <v>134</v>
      </c>
      <c r="L93" s="39"/>
      <c r="M93" s="39"/>
      <c r="N93" s="39"/>
      <c r="O93" s="39"/>
      <c r="P93" s="39"/>
      <c r="Q93" s="39"/>
      <c r="R93" s="39"/>
      <c r="S93" s="39"/>
      <c r="T93" s="39"/>
      <c r="U93" s="39" t="s">
        <v>135</v>
      </c>
      <c r="V93" s="29"/>
      <c r="W93" s="29"/>
      <c r="X93" s="29"/>
      <c r="Y93" s="29"/>
      <c r="Z93" s="29"/>
    </row>
    <row r="94" spans="1:26">
      <c r="A94" s="104" t="s">
        <v>136</v>
      </c>
      <c r="B94" s="105"/>
      <c r="C94" s="105"/>
      <c r="D94" s="105"/>
      <c r="E94" s="105"/>
      <c r="F94" s="105"/>
      <c r="G94" s="38"/>
      <c r="H94" s="38"/>
      <c r="I94" s="38"/>
      <c r="J94" s="38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29"/>
      <c r="W94" s="29"/>
      <c r="X94" s="29"/>
      <c r="Y94" s="29"/>
      <c r="Z94" s="29"/>
    </row>
    <row r="95" spans="1:26">
      <c r="A95" s="104" t="s">
        <v>137</v>
      </c>
      <c r="B95" s="105"/>
      <c r="C95" s="105"/>
      <c r="D95" s="105"/>
      <c r="E95" s="105"/>
      <c r="F95" s="105"/>
      <c r="G95" s="38">
        <v>3634</v>
      </c>
      <c r="H95" s="38"/>
      <c r="I95" s="38"/>
      <c r="J95" s="38">
        <v>43762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29"/>
      <c r="W95" s="29"/>
      <c r="X95" s="29"/>
      <c r="Y95" s="29"/>
      <c r="Z95" s="29"/>
    </row>
    <row r="96" spans="1:26">
      <c r="A96" s="104" t="s">
        <v>138</v>
      </c>
      <c r="B96" s="105"/>
      <c r="C96" s="105"/>
      <c r="D96" s="105"/>
      <c r="E96" s="105"/>
      <c r="F96" s="105"/>
      <c r="G96" s="38">
        <v>24833</v>
      </c>
      <c r="H96" s="38"/>
      <c r="I96" s="38"/>
      <c r="J96" s="38">
        <v>117539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29"/>
      <c r="W96" s="29"/>
      <c r="X96" s="29"/>
      <c r="Y96" s="29"/>
      <c r="Z96" s="29"/>
    </row>
    <row r="97" spans="1:26">
      <c r="A97" s="104" t="s">
        <v>139</v>
      </c>
      <c r="B97" s="105"/>
      <c r="C97" s="105"/>
      <c r="D97" s="105"/>
      <c r="E97" s="105"/>
      <c r="F97" s="105"/>
      <c r="G97" s="38">
        <v>5260</v>
      </c>
      <c r="H97" s="38"/>
      <c r="I97" s="38"/>
      <c r="J97" s="38">
        <v>29328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29"/>
      <c r="W97" s="29"/>
      <c r="X97" s="29"/>
      <c r="Y97" s="29"/>
      <c r="Z97" s="29"/>
    </row>
    <row r="98" spans="1:26">
      <c r="A98" s="102" t="s">
        <v>140</v>
      </c>
      <c r="B98" s="103"/>
      <c r="C98" s="103"/>
      <c r="D98" s="103"/>
      <c r="E98" s="103"/>
      <c r="F98" s="103"/>
      <c r="G98" s="38">
        <v>4155</v>
      </c>
      <c r="H98" s="38"/>
      <c r="I98" s="38"/>
      <c r="J98" s="38">
        <v>42537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9"/>
      <c r="W98" s="29"/>
      <c r="X98" s="29"/>
      <c r="Y98" s="29"/>
      <c r="Z98" s="29"/>
    </row>
    <row r="99" spans="1:26">
      <c r="A99" s="102" t="s">
        <v>141</v>
      </c>
      <c r="B99" s="103"/>
      <c r="C99" s="103"/>
      <c r="D99" s="103"/>
      <c r="E99" s="103"/>
      <c r="F99" s="103"/>
      <c r="G99" s="38">
        <v>2052</v>
      </c>
      <c r="H99" s="38"/>
      <c r="I99" s="38"/>
      <c r="J99" s="38">
        <v>23272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29"/>
      <c r="W99" s="29"/>
      <c r="X99" s="29"/>
      <c r="Y99" s="29"/>
      <c r="Z99" s="29"/>
    </row>
    <row r="100" spans="1:26">
      <c r="A100" s="102" t="s">
        <v>153</v>
      </c>
      <c r="B100" s="103"/>
      <c r="C100" s="103"/>
      <c r="D100" s="103"/>
      <c r="E100" s="103"/>
      <c r="F100" s="103"/>
      <c r="G100" s="38"/>
      <c r="H100" s="38"/>
      <c r="I100" s="38"/>
      <c r="J100" s="38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9"/>
      <c r="W100" s="29"/>
      <c r="X100" s="29"/>
      <c r="Y100" s="29"/>
      <c r="Z100" s="29"/>
    </row>
    <row r="101" spans="1:26">
      <c r="A101" s="104" t="s">
        <v>143</v>
      </c>
      <c r="B101" s="105"/>
      <c r="C101" s="105"/>
      <c r="D101" s="105"/>
      <c r="E101" s="105"/>
      <c r="F101" s="105"/>
      <c r="G101" s="38">
        <v>1115</v>
      </c>
      <c r="H101" s="38"/>
      <c r="I101" s="38"/>
      <c r="J101" s="38">
        <v>7954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29"/>
      <c r="W101" s="29"/>
      <c r="X101" s="29"/>
      <c r="Y101" s="29"/>
      <c r="Z101" s="29"/>
    </row>
    <row r="102" spans="1:26">
      <c r="A102" s="104" t="s">
        <v>144</v>
      </c>
      <c r="B102" s="105"/>
      <c r="C102" s="105"/>
      <c r="D102" s="105"/>
      <c r="E102" s="105"/>
      <c r="F102" s="105"/>
      <c r="G102" s="38">
        <v>13697</v>
      </c>
      <c r="H102" s="38"/>
      <c r="I102" s="38"/>
      <c r="J102" s="38">
        <v>69708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9"/>
      <c r="W102" s="29"/>
      <c r="X102" s="29"/>
      <c r="Y102" s="29"/>
      <c r="Z102" s="29"/>
    </row>
    <row r="103" spans="1:26">
      <c r="A103" s="104" t="s">
        <v>145</v>
      </c>
      <c r="B103" s="105"/>
      <c r="C103" s="105"/>
      <c r="D103" s="105"/>
      <c r="E103" s="105"/>
      <c r="F103" s="105"/>
      <c r="G103" s="38">
        <v>6853</v>
      </c>
      <c r="H103" s="38"/>
      <c r="I103" s="38"/>
      <c r="J103" s="38">
        <v>55586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29"/>
      <c r="W103" s="29"/>
      <c r="X103" s="29"/>
      <c r="Y103" s="29"/>
      <c r="Z103" s="29"/>
    </row>
    <row r="104" spans="1:26">
      <c r="A104" s="104" t="s">
        <v>146</v>
      </c>
      <c r="B104" s="105"/>
      <c r="C104" s="105"/>
      <c r="D104" s="105"/>
      <c r="E104" s="105"/>
      <c r="F104" s="105"/>
      <c r="G104" s="38">
        <v>325</v>
      </c>
      <c r="H104" s="38"/>
      <c r="I104" s="38"/>
      <c r="J104" s="38">
        <v>2129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29"/>
      <c r="W104" s="29"/>
      <c r="X104" s="29"/>
      <c r="Y104" s="29"/>
      <c r="Z104" s="29"/>
    </row>
    <row r="105" spans="1:26">
      <c r="A105" s="104" t="s">
        <v>147</v>
      </c>
      <c r="B105" s="105"/>
      <c r="C105" s="105"/>
      <c r="D105" s="105"/>
      <c r="E105" s="105"/>
      <c r="F105" s="105"/>
      <c r="G105" s="38">
        <v>8942</v>
      </c>
      <c r="H105" s="38"/>
      <c r="I105" s="38"/>
      <c r="J105" s="38">
        <v>50987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9"/>
      <c r="W105" s="29"/>
      <c r="X105" s="29"/>
      <c r="Y105" s="29"/>
      <c r="Z105" s="29"/>
    </row>
    <row r="106" spans="1:26" ht="12.95" customHeight="1">
      <c r="A106" s="104" t="s">
        <v>148</v>
      </c>
      <c r="B106" s="105"/>
      <c r="C106" s="105"/>
      <c r="D106" s="105"/>
      <c r="E106" s="105"/>
      <c r="F106" s="105"/>
      <c r="G106" s="38">
        <v>6654</v>
      </c>
      <c r="H106" s="38"/>
      <c r="I106" s="38"/>
      <c r="J106" s="38">
        <v>45353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29"/>
      <c r="W106" s="29"/>
      <c r="X106" s="29"/>
      <c r="Y106" s="29"/>
      <c r="Z106" s="29"/>
    </row>
    <row r="107" spans="1:26">
      <c r="A107" s="104" t="s">
        <v>149</v>
      </c>
      <c r="B107" s="105"/>
      <c r="C107" s="105"/>
      <c r="D107" s="105"/>
      <c r="E107" s="105"/>
      <c r="F107" s="105"/>
      <c r="G107" s="38">
        <v>1762</v>
      </c>
      <c r="H107" s="38"/>
      <c r="I107" s="38"/>
      <c r="J107" s="38">
        <v>17576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29"/>
      <c r="W107" s="29"/>
      <c r="X107" s="29"/>
      <c r="Y107" s="29"/>
      <c r="Z107" s="29"/>
    </row>
    <row r="108" spans="1:26">
      <c r="A108" s="104" t="s">
        <v>150</v>
      </c>
      <c r="B108" s="105"/>
      <c r="C108" s="105"/>
      <c r="D108" s="105"/>
      <c r="E108" s="105"/>
      <c r="F108" s="105"/>
      <c r="G108" s="38">
        <v>39348</v>
      </c>
      <c r="H108" s="38"/>
      <c r="I108" s="38"/>
      <c r="J108" s="38">
        <v>249293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29"/>
      <c r="W108" s="29"/>
      <c r="X108" s="29"/>
      <c r="Y108" s="29"/>
      <c r="Z108" s="29"/>
    </row>
    <row r="109" spans="1:26" s="72" customFormat="1">
      <c r="A109" s="99" t="s">
        <v>154</v>
      </c>
      <c r="B109" s="100"/>
      <c r="C109" s="100"/>
      <c r="D109" s="100"/>
      <c r="E109" s="100"/>
      <c r="F109" s="101"/>
      <c r="G109" s="70">
        <v>39348</v>
      </c>
      <c r="H109" s="70"/>
      <c r="I109" s="70"/>
      <c r="J109" s="70">
        <v>249293</v>
      </c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21"/>
      <c r="W109" s="21"/>
      <c r="X109" s="21"/>
      <c r="Y109" s="21"/>
      <c r="Z109" s="21"/>
    </row>
    <row r="110" spans="1:26" s="76" customFormat="1">
      <c r="A110" s="96" t="s">
        <v>252</v>
      </c>
      <c r="B110" s="97"/>
      <c r="C110" s="97"/>
      <c r="D110" s="97"/>
      <c r="E110" s="97"/>
      <c r="F110" s="98"/>
      <c r="G110" s="77">
        <v>114</v>
      </c>
      <c r="H110" s="73"/>
      <c r="I110" s="73"/>
      <c r="J110" s="77">
        <v>97</v>
      </c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5"/>
      <c r="W110" s="75"/>
      <c r="X110" s="75"/>
      <c r="Y110" s="75"/>
      <c r="Z110" s="75"/>
    </row>
    <row r="111" spans="1:26" s="76" customFormat="1">
      <c r="A111" s="96" t="s">
        <v>253</v>
      </c>
      <c r="B111" s="97"/>
      <c r="C111" s="97"/>
      <c r="D111" s="97"/>
      <c r="E111" s="97"/>
      <c r="F111" s="98"/>
      <c r="G111" s="77">
        <v>56</v>
      </c>
      <c r="H111" s="73"/>
      <c r="I111" s="73"/>
      <c r="J111" s="77">
        <v>53</v>
      </c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5"/>
      <c r="W111" s="75"/>
      <c r="X111" s="75"/>
      <c r="Y111" s="75"/>
      <c r="Z111" s="75"/>
    </row>
    <row r="112" spans="1:26">
      <c r="A112" s="52"/>
      <c r="B112" s="53" t="s">
        <v>196</v>
      </c>
      <c r="C112" s="26"/>
      <c r="D112" s="27"/>
      <c r="E112" s="28"/>
      <c r="F112" s="27"/>
      <c r="G112" s="27"/>
      <c r="H112" s="27"/>
      <c r="I112" s="27"/>
      <c r="J112" s="55">
        <v>44873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9"/>
      <c r="W112" s="29"/>
      <c r="X112" s="29"/>
      <c r="Y112" s="29"/>
      <c r="Z112" s="29"/>
    </row>
    <row r="113" spans="1:26">
      <c r="A113" s="54"/>
      <c r="B113" s="54" t="s">
        <v>197</v>
      </c>
      <c r="C113" s="30"/>
      <c r="D113" s="30"/>
      <c r="E113" s="30"/>
      <c r="F113" s="30"/>
      <c r="G113" s="30"/>
      <c r="H113" s="30"/>
      <c r="I113" s="30"/>
      <c r="J113" s="54">
        <v>294166</v>
      </c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29"/>
      <c r="W113" s="29"/>
      <c r="X113" s="29"/>
      <c r="Y113" s="29"/>
      <c r="Z113" s="29"/>
    </row>
    <row r="114" spans="1:26" ht="24">
      <c r="A114" s="30"/>
      <c r="B114" s="30" t="s">
        <v>198</v>
      </c>
      <c r="C114" s="30" t="s">
        <v>199</v>
      </c>
      <c r="D114" s="30" t="s">
        <v>200</v>
      </c>
      <c r="E114" s="30" t="s">
        <v>201</v>
      </c>
      <c r="F114" s="30"/>
      <c r="G114" s="30"/>
      <c r="H114" s="30"/>
      <c r="I114" s="30"/>
      <c r="J114" s="30">
        <v>4942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29"/>
      <c r="W114" s="29"/>
      <c r="X114" s="29"/>
      <c r="Y114" s="29"/>
      <c r="Z114" s="29"/>
    </row>
    <row r="115" spans="1:26">
      <c r="A115" s="106" t="s">
        <v>155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30"/>
      <c r="U115" s="30"/>
      <c r="V115" s="29"/>
      <c r="W115" s="29"/>
      <c r="X115" s="29"/>
      <c r="Y115" s="29"/>
      <c r="Z115" s="29"/>
    </row>
    <row r="116" spans="1:2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29"/>
      <c r="W116" s="29"/>
      <c r="X116" s="29"/>
      <c r="Y116" s="29"/>
      <c r="Z116" s="29"/>
    </row>
    <row r="117" spans="1:26">
      <c r="A117" s="92" t="s">
        <v>156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45" t="s">
        <v>157</v>
      </c>
      <c r="U117" s="45" t="s">
        <v>158</v>
      </c>
      <c r="V117" s="29"/>
      <c r="W117" s="29"/>
      <c r="X117" s="29"/>
      <c r="Y117" s="29"/>
      <c r="Z117" s="29"/>
    </row>
    <row r="118" spans="1:26">
      <c r="A118" s="94" t="s">
        <v>159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46"/>
      <c r="U118" s="49"/>
      <c r="V118" s="29"/>
      <c r="W118" s="29"/>
      <c r="X118" s="29"/>
      <c r="Y118" s="29"/>
      <c r="Z118" s="29"/>
    </row>
    <row r="119" spans="1:26">
      <c r="A119" s="91" t="s">
        <v>160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46"/>
      <c r="U119" s="49"/>
      <c r="V119" s="29"/>
      <c r="W119" s="29"/>
      <c r="X119" s="29"/>
      <c r="Y119" s="29"/>
      <c r="Z119" s="29"/>
    </row>
    <row r="120" spans="1:26">
      <c r="A120" s="89" t="s">
        <v>161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47">
        <v>95</v>
      </c>
      <c r="U120" s="50">
        <v>50</v>
      </c>
      <c r="V120" s="29"/>
      <c r="W120" s="29"/>
      <c r="X120" s="29"/>
      <c r="Y120" s="29"/>
      <c r="Z120" s="29"/>
    </row>
    <row r="121" spans="1:26">
      <c r="A121" s="89" t="s">
        <v>162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47"/>
      <c r="U121" s="50"/>
      <c r="V121" s="29"/>
      <c r="W121" s="29"/>
      <c r="X121" s="29"/>
      <c r="Y121" s="29"/>
      <c r="Z121" s="29"/>
    </row>
    <row r="122" spans="1:26">
      <c r="A122" s="89" t="s">
        <v>163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47"/>
      <c r="U122" s="50"/>
      <c r="V122" s="29"/>
      <c r="W122" s="29"/>
      <c r="X122" s="29"/>
      <c r="Y122" s="29"/>
      <c r="Z122" s="29"/>
    </row>
    <row r="123" spans="1:26">
      <c r="A123" s="89" t="s">
        <v>164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47">
        <v>80</v>
      </c>
      <c r="U123" s="50">
        <v>45</v>
      </c>
      <c r="V123" s="29"/>
      <c r="W123" s="29"/>
      <c r="X123" s="29"/>
      <c r="Y123" s="29"/>
      <c r="Z123" s="29"/>
    </row>
    <row r="124" spans="1:26">
      <c r="A124" s="89" t="s">
        <v>165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47"/>
      <c r="U124" s="50"/>
      <c r="V124" s="29"/>
      <c r="W124" s="29"/>
      <c r="X124" s="29"/>
      <c r="Y124" s="29"/>
      <c r="Z124" s="29"/>
    </row>
    <row r="125" spans="1:26">
      <c r="A125" s="89" t="s">
        <v>166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47"/>
      <c r="U125" s="50"/>
      <c r="V125" s="29"/>
      <c r="W125" s="29"/>
      <c r="X125" s="29"/>
      <c r="Y125" s="29"/>
      <c r="Z125" s="29"/>
    </row>
    <row r="126" spans="1:26">
      <c r="A126" s="89" t="s">
        <v>167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47"/>
      <c r="U126" s="50"/>
      <c r="V126" s="29"/>
      <c r="W126" s="29"/>
      <c r="X126" s="29"/>
      <c r="Y126" s="29"/>
      <c r="Z126" s="29"/>
    </row>
    <row r="127" spans="1:26">
      <c r="A127" s="89" t="s">
        <v>168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47"/>
      <c r="U127" s="50"/>
      <c r="V127" s="29"/>
      <c r="W127" s="29"/>
      <c r="X127" s="29"/>
      <c r="Y127" s="29"/>
      <c r="Z127" s="29"/>
    </row>
    <row r="128" spans="1:26">
      <c r="A128" s="89" t="s">
        <v>169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47">
        <v>130</v>
      </c>
      <c r="U128" s="50">
        <v>89</v>
      </c>
      <c r="V128" s="29"/>
      <c r="W128" s="29"/>
      <c r="X128" s="29"/>
      <c r="Y128" s="29"/>
      <c r="Z128" s="29"/>
    </row>
    <row r="129" spans="1:26">
      <c r="A129" s="89" t="s">
        <v>170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47"/>
      <c r="U129" s="50"/>
      <c r="V129" s="29"/>
      <c r="W129" s="29"/>
      <c r="X129" s="29"/>
      <c r="Y129" s="29"/>
      <c r="Z129" s="29"/>
    </row>
    <row r="130" spans="1:26">
      <c r="A130" s="89" t="s">
        <v>171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47"/>
      <c r="U130" s="50"/>
      <c r="V130" s="29"/>
      <c r="W130" s="29"/>
      <c r="X130" s="29"/>
      <c r="Y130" s="29"/>
      <c r="Z130" s="29"/>
    </row>
    <row r="131" spans="1:26">
      <c r="A131" s="89" t="s">
        <v>172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47"/>
      <c r="U131" s="50"/>
      <c r="V131" s="29"/>
      <c r="W131" s="29"/>
      <c r="X131" s="29"/>
      <c r="Y131" s="29"/>
      <c r="Z131" s="29"/>
    </row>
    <row r="132" spans="1:26">
      <c r="A132" s="89" t="s">
        <v>173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47"/>
      <c r="U132" s="50"/>
      <c r="V132" s="29"/>
      <c r="W132" s="29"/>
      <c r="X132" s="29"/>
      <c r="Y132" s="29"/>
      <c r="Z132" s="29"/>
    </row>
    <row r="133" spans="1:26">
      <c r="A133" s="89" t="s">
        <v>174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47">
        <v>90</v>
      </c>
      <c r="U133" s="50">
        <v>70</v>
      </c>
      <c r="V133" s="29"/>
      <c r="W133" s="29"/>
      <c r="X133" s="29"/>
      <c r="Y133" s="29"/>
      <c r="Z133" s="29"/>
    </row>
    <row r="134" spans="1:26">
      <c r="A134" s="89" t="s">
        <v>175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47"/>
      <c r="U134" s="50"/>
      <c r="V134" s="29"/>
      <c r="W134" s="29"/>
      <c r="X134" s="29"/>
      <c r="Y134" s="29"/>
      <c r="Z134" s="29"/>
    </row>
    <row r="135" spans="1:26">
      <c r="A135" s="89" t="s">
        <v>176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47">
        <v>100</v>
      </c>
      <c r="U135" s="50">
        <v>70</v>
      </c>
      <c r="V135" s="29"/>
      <c r="W135" s="29"/>
      <c r="X135" s="29"/>
      <c r="Y135" s="29"/>
      <c r="Z135" s="29"/>
    </row>
    <row r="136" spans="1:26">
      <c r="A136" s="89" t="s">
        <v>177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47"/>
      <c r="U136" s="50"/>
      <c r="V136" s="29"/>
      <c r="W136" s="29"/>
      <c r="X136" s="29"/>
      <c r="Y136" s="29"/>
      <c r="Z136" s="29"/>
    </row>
    <row r="137" spans="1:26">
      <c r="A137" s="89" t="s">
        <v>178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47"/>
      <c r="U137" s="50"/>
      <c r="V137" s="29"/>
      <c r="W137" s="29"/>
      <c r="X137" s="29"/>
      <c r="Y137" s="29"/>
      <c r="Z137" s="29"/>
    </row>
    <row r="138" spans="1:26">
      <c r="A138" s="89" t="s">
        <v>179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47"/>
      <c r="U138" s="50"/>
      <c r="V138" s="29"/>
      <c r="W138" s="29"/>
      <c r="X138" s="29"/>
      <c r="Y138" s="29"/>
      <c r="Z138" s="29"/>
    </row>
    <row r="139" spans="1:26">
      <c r="A139" s="89" t="s">
        <v>180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47"/>
      <c r="U139" s="50"/>
      <c r="V139" s="29"/>
      <c r="W139" s="29"/>
      <c r="X139" s="29"/>
      <c r="Y139" s="29"/>
      <c r="Z139" s="29"/>
    </row>
    <row r="140" spans="1:26">
      <c r="A140" s="89" t="s">
        <v>181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47">
        <v>130</v>
      </c>
      <c r="U140" s="50">
        <v>85</v>
      </c>
      <c r="V140" s="29"/>
      <c r="W140" s="29"/>
      <c r="X140" s="29"/>
      <c r="Y140" s="29"/>
      <c r="Z140" s="29"/>
    </row>
    <row r="141" spans="1:26">
      <c r="A141" s="89" t="s">
        <v>182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47"/>
      <c r="U141" s="50"/>
      <c r="V141" s="29"/>
      <c r="W141" s="29"/>
      <c r="X141" s="29"/>
      <c r="Y141" s="29"/>
      <c r="Z141" s="29"/>
    </row>
    <row r="142" spans="1:26">
      <c r="A142" s="89" t="s">
        <v>183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47"/>
      <c r="U142" s="50"/>
      <c r="V142" s="29"/>
      <c r="W142" s="29"/>
      <c r="X142" s="29"/>
      <c r="Y142" s="29"/>
      <c r="Z142" s="29"/>
    </row>
    <row r="143" spans="1:26">
      <c r="A143" s="89" t="s">
        <v>184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47"/>
      <c r="U143" s="50"/>
      <c r="V143" s="29"/>
      <c r="W143" s="29"/>
      <c r="X143" s="29"/>
      <c r="Y143" s="29"/>
      <c r="Z143" s="29"/>
    </row>
    <row r="144" spans="1:26">
      <c r="A144" s="91" t="s">
        <v>185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47"/>
      <c r="U144" s="50"/>
      <c r="V144" s="29"/>
      <c r="W144" s="29"/>
      <c r="X144" s="29"/>
      <c r="Y144" s="29"/>
      <c r="Z144" s="29"/>
    </row>
    <row r="145" spans="1:26">
      <c r="A145" s="89" t="s">
        <v>186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47">
        <v>74</v>
      </c>
      <c r="U145" s="50">
        <v>50</v>
      </c>
      <c r="V145" s="29"/>
      <c r="W145" s="29"/>
      <c r="X145" s="29"/>
      <c r="Y145" s="29"/>
      <c r="Z145" s="29"/>
    </row>
    <row r="146" spans="1:26">
      <c r="A146" s="89" t="s">
        <v>187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47">
        <v>108</v>
      </c>
      <c r="U146" s="50">
        <v>68</v>
      </c>
      <c r="V146" s="29"/>
      <c r="W146" s="29"/>
      <c r="X146" s="29"/>
      <c r="Y146" s="29"/>
      <c r="Z146" s="29"/>
    </row>
    <row r="147" spans="1:26">
      <c r="A147" s="87" t="s">
        <v>188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48"/>
      <c r="U147" s="51"/>
      <c r="V147" s="29"/>
      <c r="W147" s="29"/>
      <c r="X147" s="29"/>
      <c r="Y147" s="29"/>
      <c r="Z147" s="29"/>
    </row>
    <row r="148" spans="1:26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29"/>
      <c r="W148" s="29"/>
      <c r="X148" s="29"/>
      <c r="Y148" s="29"/>
      <c r="Z148" s="29"/>
    </row>
    <row r="149" spans="1:26">
      <c r="A149" s="31"/>
      <c r="B149" s="56" t="s">
        <v>268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7"/>
      <c r="B150" s="56" t="s">
        <v>269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3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2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8"/>
      <c r="W152" s="8"/>
      <c r="X152" s="8"/>
      <c r="Y152" s="8"/>
      <c r="Z152" s="8"/>
    </row>
    <row r="153" spans="1:26">
      <c r="V153" s="32"/>
      <c r="W153" s="32"/>
      <c r="X153" s="32"/>
      <c r="Y153" s="32"/>
      <c r="Z153" s="32"/>
    </row>
  </sheetData>
  <mergeCells count="98">
    <mergeCell ref="G26:I26"/>
    <mergeCell ref="G20:H20"/>
    <mergeCell ref="J17:K17"/>
    <mergeCell ref="J20:K20"/>
    <mergeCell ref="G18:H18"/>
    <mergeCell ref="G19:H19"/>
    <mergeCell ref="J18:K18"/>
    <mergeCell ref="J19:K19"/>
    <mergeCell ref="J26:U26"/>
    <mergeCell ref="A26:A28"/>
    <mergeCell ref="B26:B28"/>
    <mergeCell ref="C26:C28"/>
    <mergeCell ref="D26:F26"/>
    <mergeCell ref="D27:D28"/>
    <mergeCell ref="A11:U11"/>
    <mergeCell ref="A12:U12"/>
    <mergeCell ref="A13:U13"/>
    <mergeCell ref="A14:U14"/>
    <mergeCell ref="J27:J28"/>
    <mergeCell ref="A78:F78"/>
    <mergeCell ref="A79:F79"/>
    <mergeCell ref="A80:F80"/>
    <mergeCell ref="A81:F81"/>
    <mergeCell ref="J16:U16"/>
    <mergeCell ref="G17:H17"/>
    <mergeCell ref="G16:I16"/>
    <mergeCell ref="G27:G28"/>
    <mergeCell ref="G21:H21"/>
    <mergeCell ref="J21:K21"/>
    <mergeCell ref="A82:F82"/>
    <mergeCell ref="A83:F83"/>
    <mergeCell ref="A92:F92"/>
    <mergeCell ref="A94:F94"/>
    <mergeCell ref="A84:F84"/>
    <mergeCell ref="A30:U30"/>
    <mergeCell ref="A74:F74"/>
    <mergeCell ref="A75:F75"/>
    <mergeCell ref="A76:F76"/>
    <mergeCell ref="A77:F77"/>
    <mergeCell ref="A95:F95"/>
    <mergeCell ref="A96:F96"/>
    <mergeCell ref="A97:F97"/>
    <mergeCell ref="A85:F85"/>
    <mergeCell ref="A86:F86"/>
    <mergeCell ref="A87:F87"/>
    <mergeCell ref="A88:F88"/>
    <mergeCell ref="A89:F89"/>
    <mergeCell ref="A93:F93"/>
    <mergeCell ref="A115:S115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8:F108"/>
    <mergeCell ref="A111:F111"/>
    <mergeCell ref="A98:F98"/>
    <mergeCell ref="A107:F107"/>
    <mergeCell ref="A125:S125"/>
    <mergeCell ref="A119:S119"/>
    <mergeCell ref="A120:S120"/>
    <mergeCell ref="A121:S121"/>
    <mergeCell ref="A122:S122"/>
    <mergeCell ref="A124:S124"/>
    <mergeCell ref="A109:F109"/>
    <mergeCell ref="A90:F90"/>
    <mergeCell ref="A91:F91"/>
    <mergeCell ref="A141:S141"/>
    <mergeCell ref="A123:S123"/>
    <mergeCell ref="A129:S129"/>
    <mergeCell ref="A130:S130"/>
    <mergeCell ref="A131:S131"/>
    <mergeCell ref="A132:S132"/>
    <mergeCell ref="A135:S135"/>
    <mergeCell ref="A126:S126"/>
    <mergeCell ref="A136:S136"/>
    <mergeCell ref="A137:S137"/>
    <mergeCell ref="A138:S138"/>
    <mergeCell ref="A117:S117"/>
    <mergeCell ref="A118:S118"/>
    <mergeCell ref="A110:F110"/>
    <mergeCell ref="A127:S127"/>
    <mergeCell ref="A133:S133"/>
    <mergeCell ref="A134:S134"/>
    <mergeCell ref="A128:S128"/>
    <mergeCell ref="H1:U1"/>
    <mergeCell ref="C10:I10"/>
    <mergeCell ref="A147:S147"/>
    <mergeCell ref="A142:S142"/>
    <mergeCell ref="A143:S143"/>
    <mergeCell ref="A146:S146"/>
    <mergeCell ref="A144:S144"/>
    <mergeCell ref="A145:S145"/>
    <mergeCell ref="A139:S139"/>
    <mergeCell ref="A140:S14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0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Обоснов-е НМЦК-Локальная смета</vt:lpstr>
      <vt:lpstr>'Обоснов-е НМЦК-Локальная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</dc:creator>
  <cp:lastModifiedBy>Антонова</cp:lastModifiedBy>
  <cp:lastPrinted>2017-08-03T12:20:46Z</cp:lastPrinted>
  <dcterms:created xsi:type="dcterms:W3CDTF">2003-01-28T12:33:10Z</dcterms:created>
  <dcterms:modified xsi:type="dcterms:W3CDTF">2017-08-03T12:21:33Z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