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смета'!$30:$30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2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5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0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0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0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0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0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0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30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0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0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0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0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30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0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0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0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0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0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0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22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24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4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4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4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4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5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0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30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30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<sst xmlns="http://schemas.openxmlformats.org/spreadsheetml/2006/main" count="270" uniqueCount="191">
  <si>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</si>
  <si>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</si>
  <si>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</si>
  <si>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</si>
  <si>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</si>
  <si>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</si>
  <si>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</si>
  <si>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</si>
  <si>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</si>
  <si>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</si>
  <si>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</si>
  <si>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</si>
  <si>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</si>
  <si>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</si>
  <si>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</si>
  <si>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</si>
  <si>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</si>
  <si>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</si>
  <si>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</si>
  <si>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</si>
  <si>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</si>
  <si>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</si>
  <si>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Раздел 1. Ремонт  проезжей части автодороги по улице Комсомольская с.Аргапяш Аргаяшского района. Длина 1125м.Ширина  асф.покрытия 7м. Обочины (1мх2).Площадь покрытия  7875м2+570м2    8-ми перекрестков</t>
  </si>
  <si>
    <t xml:space="preserve">                                   Длина  проезжей части всего   1206,4м=:1125м +81.4м  8-ми перекрестков.Площадь асф.покрытия 8445м2</t>
  </si>
  <si>
    <t xml:space="preserve">                                   Площадь  покрытия дороги всего:8445м2,а именно: 1125м*7м+570м2 перекрестков с улицами Гагарина- 100м2,8марта -100м2,Советская-1100м2,Труда-50м2,Кирова-60м2,Куйбышева-60м2,Фрунзе-50м2,Пушкина-50м2.</t>
  </si>
  <si>
    <t>ТЕРр68-12-13
Снятие деформированных асфальтобетонных покрытий самоходными холодными фрезами с шириной фрезерования 1500-2100 мм толщиной слоя: до 70 мм
1000 м2 покрытия</t>
  </si>
  <si>
    <t>4328,07
_____
98,93</t>
  </si>
  <si>
    <t>36839
1169
674</t>
  </si>
  <si>
    <t>36550
_____
835</t>
  </si>
  <si>
    <t>Р</t>
  </si>
  <si>
    <t>156362
_____
10037</t>
  </si>
  <si>
    <t>ТССЦпг-03-21-01-003
Перевозка грузов автомобилями-самосвалами грузоподъемностью 10 т, работающих вне карьера, на расстояние: до 3 км I класс груза (на территорию ЖКХ)
1 т груза</t>
  </si>
  <si>
    <t>ТЕР27-06-026-01
Розлив вяжущих материалов (8445м2*2,5)
1 т</t>
  </si>
  <si>
    <t xml:space="preserve">
_____
3059,1</t>
  </si>
  <si>
    <t>40,92
_____
8,64</t>
  </si>
  <si>
    <t>65441
258
147</t>
  </si>
  <si>
    <t xml:space="preserve">
_____
64577</t>
  </si>
  <si>
    <t>864
_____
182</t>
  </si>
  <si>
    <t xml:space="preserve">
_____
214759</t>
  </si>
  <si>
    <t>(0.85*0.8)</t>
  </si>
  <si>
    <t>6130
_____
2190</t>
  </si>
  <si>
    <t>ТСЭМ-120101
Автогудронаторы 3500 л(Вахрушево 70-30=40км).
маш.-ч</t>
  </si>
  <si>
    <t>124,01
_____
26,18</t>
  </si>
  <si>
    <t>2480
744
423</t>
  </si>
  <si>
    <t>2480
_____
524</t>
  </si>
  <si>
    <t>17600
_____
6288</t>
  </si>
  <si>
    <t>ТССЦ-101-1561
Битумы нефтяные дорожные жидкие, класс МГ, СГ
т</t>
  </si>
  <si>
    <t xml:space="preserve">
_____
2970</t>
  </si>
  <si>
    <t xml:space="preserve">
_____
-64568</t>
  </si>
  <si>
    <t xml:space="preserve">
_____
-214726</t>
  </si>
  <si>
    <t>М</t>
  </si>
  <si>
    <t>ТССЦ-101-1556
Битумы нефтяные дорожные марки БНД-60/90, БНД 90/130
т</t>
  </si>
  <si>
    <t xml:space="preserve">
_____
3030</t>
  </si>
  <si>
    <t xml:space="preserve">
_____
65872</t>
  </si>
  <si>
    <t xml:space="preserve">
_____
199773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</si>
  <si>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</si>
  <si>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</si>
  <si>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</si>
  <si>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27180
9395
5342</t>
  </si>
  <si>
    <t>3933
_____
2072</t>
  </si>
  <si>
    <t>21175
_____
2683</t>
  </si>
  <si>
    <t>47226
_____
12955</t>
  </si>
  <si>
    <t>128370
_____
32222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</si>
  <si>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</si>
  <si>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 xml:space="preserve">
_____
511</t>
  </si>
  <si>
    <t xml:space="preserve">
_____
416874</t>
  </si>
  <si>
    <t xml:space="preserve">
_____
2085952</t>
  </si>
  <si>
    <t>ТЕР27-06-021-01
На каждые 0,5 см изменения толщины покрытия добавлять или исключать: к расценке 27-06-020-01  (+2см)
1000 м2 покрытия</t>
  </si>
  <si>
    <t>1,09
_____
4,24</t>
  </si>
  <si>
    <t>337
58
33</t>
  </si>
  <si>
    <t>41
_____
160</t>
  </si>
  <si>
    <t>496
_____
487</t>
  </si>
  <si>
    <t xml:space="preserve">
_____
233578</t>
  </si>
  <si>
    <t xml:space="preserve">
_____
1168777</t>
  </si>
  <si>
    <t>ТЕР27-04-001-02
Устройство присыпных обочин: из песчано-гравийной смеси, дресвы.Толщ.50мм
100 м3 материала основания (в плотном теле)</t>
  </si>
  <si>
    <t>159,4
_____
21,77</t>
  </si>
  <si>
    <t>2493,5
_____
227,33</t>
  </si>
  <si>
    <t>3009
618
351</t>
  </si>
  <si>
    <t>179
_____
25</t>
  </si>
  <si>
    <t>2805
_____
256</t>
  </si>
  <si>
    <t>2153
_____
204</t>
  </si>
  <si>
    <t>14924
_____
3072</t>
  </si>
  <si>
    <t>ТССЦ-408-0312
Готовые песчано-щебеночные смеси марка Др. 8, размер зерен 70-40, сорт 2
м3</t>
  </si>
  <si>
    <t xml:space="preserve">
_____
97</t>
  </si>
  <si>
    <t xml:space="preserve">
_____
13313</t>
  </si>
  <si>
    <t xml:space="preserve">
_____
51305</t>
  </si>
  <si>
    <t>ТЕР01-01-048-03
Разработка продольных водоотводных и нагорных канав, группа грунтов: 3
1000 м3 грунта</t>
  </si>
  <si>
    <t>2719,58
_____
320,23</t>
  </si>
  <si>
    <t>3541
3022
1352</t>
  </si>
  <si>
    <t>408
_____
48</t>
  </si>
  <si>
    <t>2576
_____
577</t>
  </si>
  <si>
    <t>Итого прямые затраты по разделу</t>
  </si>
  <si>
    <t>7575,00
_____
731903,00</t>
  </si>
  <si>
    <t>64956,00
_____
4528,00</t>
  </si>
  <si>
    <t>90985,00
_____
3519486,00</t>
  </si>
  <si>
    <t>328994,00
_____
54386,00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</si>
  <si>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</si>
  <si>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</si>
  <si>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</si>
  <si>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</si>
  <si>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</si>
  <si>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</si>
  <si>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 проезжей части автодороги по улице Комсомольская с.Аргапяш Аргаяшского района. Длина 1125м.Ширина  асф.покрытия 7м. Обочины (1мх2).Площадь покрытия  7875м2+570м2    8-ми перекрестков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</si>
  <si>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</si>
  <si>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</si>
  <si>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Автомобильные дороги</t>
  </si>
  <si>
    <t xml:space="preserve">    Земляные работы, выполняемые механизированным способом</t>
  </si>
  <si>
    <t xml:space="preserve">    Итого</t>
  </si>
  <si>
    <t xml:space="preserve">    Итого по разделу 1 Ремонт  проезжей части автодороги по улице Комсомольская с.Аргапяш Аргаяшского района. Длина 1125м.Ширина  асф.покрытия 7м. Обочины (1мх2).Площадь покрытия  7875м2+570м2    8-ми перекрестков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</si>
  <si>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</si>
  <si>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</si>
  <si>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</si>
  <si>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</si>
  <si>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</si>
  <si>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</si>
  <si>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</si>
  <si>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</si>
  <si>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</si>
  <si>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Автомобильные дороги</t>
  </si>
  <si>
    <t xml:space="preserve">            п.3 - ТЕР27-06-026-01</t>
  </si>
  <si>
    <t xml:space="preserve">            п.4 - ТСЭМ-120101</t>
  </si>
  <si>
    <t xml:space="preserve">            п.5 - ТССЦ-101-1561</t>
  </si>
  <si>
    <t xml:space="preserve">            п.6 - ТССЦ-101-1556</t>
  </si>
  <si>
    <t xml:space="preserve">            п.7 - ТЕР27-06-020-01</t>
  </si>
  <si>
    <t xml:space="preserve">            п.8 - ТССЦ-410-0006</t>
  </si>
  <si>
    <t xml:space="preserve">            п.9 - ТЕР27-06-021-01</t>
  </si>
  <si>
    <t xml:space="preserve">            п.10 - ТССЦ-410-0006</t>
  </si>
  <si>
    <t xml:space="preserve">            п.11 - ТЕР27-04-001-02</t>
  </si>
  <si>
    <t xml:space="preserve">            п.12 - ТССЦ-408-0312</t>
  </si>
  <si>
    <t xml:space="preserve">        Земляные работы, выполняемые механизированным способом</t>
  </si>
  <si>
    <t xml:space="preserve">            п.13 - ТЕР01-01-048-03</t>
  </si>
  <si>
    <t xml:space="preserve">    Перевозка грузов</t>
  </si>
  <si>
    <t xml:space="preserve">        Перевозка грузов автотранспортом</t>
  </si>
  <si>
    <t xml:space="preserve">            п.2 - ТССЦпг-03-21-01-003</t>
  </si>
  <si>
    <t xml:space="preserve">    Ремонтно-строительные работы</t>
  </si>
  <si>
    <t xml:space="preserve">        Благоустройство (ремонтно-строительные)</t>
  </si>
  <si>
    <t xml:space="preserve">            п.1 - ТЕРр68-12-13</t>
  </si>
  <si>
    <t xml:space="preserve"> </t>
  </si>
  <si>
    <t>Утверждаю:_____________А.З.Ишкильдин</t>
  </si>
  <si>
    <t>Глава Аргаяшского сельского поселения</t>
  </si>
  <si>
    <t>Основание:Дефектная ведомость</t>
  </si>
  <si>
    <t>Накладные расходы от ФОТ</t>
  </si>
  <si>
    <t>1169,00</t>
  </si>
  <si>
    <t>11940,00</t>
  </si>
  <si>
    <t>Сметная прибыль от ФОТ</t>
  </si>
  <si>
    <t>674,00</t>
  </si>
  <si>
    <t>6483,00</t>
  </si>
  <si>
    <t>258,00</t>
  </si>
  <si>
    <t>2643,00</t>
  </si>
  <si>
    <t>147,00</t>
  </si>
  <si>
    <t>1415,00</t>
  </si>
  <si>
    <t>744,00</t>
  </si>
  <si>
    <t>7590,00</t>
  </si>
  <si>
    <t>423,00</t>
  </si>
  <si>
    <t>4062,00</t>
  </si>
  <si>
    <t>9395,00</t>
  </si>
  <si>
    <t>95894,00</t>
  </si>
  <si>
    <t>5342,00</t>
  </si>
  <si>
    <t>51323,00</t>
  </si>
  <si>
    <t>58,00</t>
  </si>
  <si>
    <t>599,00</t>
  </si>
  <si>
    <t>33,00</t>
  </si>
  <si>
    <t>320,00</t>
  </si>
  <si>
    <t>618,00</t>
  </si>
  <si>
    <t>6307,00</t>
  </si>
  <si>
    <t>351,00</t>
  </si>
  <si>
    <t>3375,00</t>
  </si>
  <si>
    <t>3022,00</t>
  </si>
  <si>
    <t>30860,00</t>
  </si>
  <si>
    <t>1352,00</t>
  </si>
  <si>
    <t>12994,00</t>
  </si>
  <si>
    <t xml:space="preserve">      % НР</t>
  </si>
  <si>
    <t xml:space="preserve">      % СП</t>
  </si>
  <si>
    <t>88%=104% *0,85</t>
  </si>
  <si>
    <t>48%=60% *0,8</t>
  </si>
  <si>
    <t>121%=142% *0,85</t>
  </si>
  <si>
    <t>65%=95% *(0.85*0.8)</t>
  </si>
  <si>
    <t>81%=95% *0,85</t>
  </si>
  <si>
    <t>34%=50% *(0.85*0.8)</t>
  </si>
  <si>
    <t>1кв.2017г</t>
  </si>
  <si>
    <t>Всего с НДС в т.ч.</t>
  </si>
  <si>
    <t>НДС 18%</t>
  </si>
  <si>
    <t>ВСЕГО с НДС в т.ч.</t>
  </si>
  <si>
    <t>Ремонт проезжей части автодороги по ул. Комсомольская с. Аргаяш Аргаяшского района Челябинской области</t>
  </si>
  <si>
    <t>4926220 рублей с НДС  в т.ч.</t>
  </si>
  <si>
    <t>Стройка: с.Аргаяш Аргаяшского района</t>
  </si>
  <si>
    <t>Объект: Проезжая часть автодороги по ул. Комсомольская с.Аргаяш</t>
  </si>
  <si>
    <t xml:space="preserve">Обоснование начальной (максимальной) цены контракта </t>
  </si>
  <si>
    <t>Приложение № 2 к документации об аукционе</t>
  </si>
  <si>
    <t>Составил Гатауллина С.Х.</t>
  </si>
  <si>
    <t>Проверил ст. инженер поселения Чуличков В.М.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</si>
</sst>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2" fillId="20" borderId="3" applyNumberFormat="0" applyAlignment="0" applyProtection="0"/>
    <xf numFmtId="0" fontId="23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5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2" fontId="15" fillId="0" borderId="19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5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85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2" fontId="12" fillId="0" borderId="0" xfId="0" applyNumberFormat="1" applyFont="1" applyAlignment="1">
      <alignment horizontal="right" vertical="top" wrapText="1"/>
    </xf>
    <xf numFmtId="0" fontId="12" fillId="0" borderId="0" xfId="55" applyFont="1" applyAlignment="1">
      <alignment horizontal="right" vertical="top" wrapText="1"/>
      <protection/>
    </xf>
    <xf numFmtId="2" fontId="12" fillId="0" borderId="0" xfId="0" applyNumberFormat="1" applyFont="1" applyAlignment="1">
      <alignment horizontal="left" vertical="top" wrapText="1"/>
    </xf>
    <xf numFmtId="0" fontId="18" fillId="0" borderId="0" xfId="85" applyFont="1" applyAlignment="1">
      <alignment horizontal="left" vertical="top"/>
      <protection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9" fillId="0" borderId="21" xfId="55" applyFont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12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2" fillId="0" borderId="1" xfId="55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25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7" fillId="0" borderId="25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2" fontId="12" fillId="0" borderId="28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2" fontId="11" fillId="0" borderId="28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horizontal="right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126"/>
  <sheetViews>
    <sheetView showGridLines="0" tabSelected="1" zoomScalePageLayoutView="0" workbookViewId="0" topLeftCell="A112">
      <selection activeCell="B129" sqref="B129"/>
    </sheetView>
  </sheetViews>
  <sheetFormatPr defaultColWidth="9.1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0.375" style="1" bestFit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spans="8:21" ht="14.25">
      <c r="H1" s="126" t="s">
        <v>188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8" ht="15.75">
      <c r="A2" s="2"/>
      <c r="H2" s="3"/>
    </row>
    <row r="3" spans="1:9" ht="15.75">
      <c r="A3" s="2"/>
      <c r="B3" s="1" t="s">
        <v>137</v>
      </c>
      <c r="H3" s="3"/>
      <c r="I3" s="1" t="s">
        <v>138</v>
      </c>
    </row>
    <row r="4" spans="1:9" ht="12.75">
      <c r="A4" s="4"/>
      <c r="B4" s="5" t="s">
        <v>137</v>
      </c>
      <c r="C4" s="5"/>
      <c r="D4" s="5"/>
      <c r="E4" s="5"/>
      <c r="F4" s="5"/>
      <c r="G4" s="5"/>
      <c r="H4" s="6"/>
      <c r="I4" s="5" t="s">
        <v>139</v>
      </c>
    </row>
    <row r="5" spans="1:4" s="9" customFormat="1" ht="12">
      <c r="A5" s="7"/>
      <c r="B5" s="8"/>
      <c r="C5" s="8"/>
      <c r="D5" s="8"/>
    </row>
    <row r="6" spans="1:4" s="9" customFormat="1" ht="12">
      <c r="A6" s="10" t="s">
        <v>185</v>
      </c>
      <c r="B6" s="8"/>
      <c r="C6" s="8"/>
      <c r="D6" s="8"/>
    </row>
    <row r="7" spans="1:4" s="9" customFormat="1" ht="12">
      <c r="A7" s="7"/>
      <c r="B7" s="8"/>
      <c r="C7" s="8"/>
      <c r="D7" s="8"/>
    </row>
    <row r="8" spans="1:4" s="9" customFormat="1" ht="12">
      <c r="A8" s="10" t="s">
        <v>186</v>
      </c>
      <c r="B8" s="8"/>
      <c r="C8" s="8"/>
      <c r="D8" s="8"/>
    </row>
    <row r="9" spans="1:4" s="9" customFormat="1" ht="12">
      <c r="A9" s="10"/>
      <c r="B9" s="8"/>
      <c r="C9" s="8"/>
      <c r="D9" s="8"/>
    </row>
    <row r="10" spans="1:8" s="9" customFormat="1" ht="18.75">
      <c r="A10" s="10"/>
      <c r="B10" s="8"/>
      <c r="C10" s="125" t="s">
        <v>187</v>
      </c>
      <c r="D10" s="124"/>
      <c r="E10" s="124"/>
      <c r="F10" s="124"/>
      <c r="G10" s="124"/>
      <c r="H10" s="124"/>
    </row>
    <row r="11" spans="1:4" s="9" customFormat="1" ht="12">
      <c r="A11" s="10"/>
      <c r="B11" s="8"/>
      <c r="C11" s="8"/>
      <c r="D11" s="8"/>
    </row>
    <row r="12" spans="1:21" s="9" customFormat="1" ht="15">
      <c r="A12" s="117" t="s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s="9" customFormat="1" ht="12">
      <c r="A13" s="118" t="s">
        <v>19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9" customFormat="1" ht="12">
      <c r="A14" s="118" t="s">
        <v>183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s="9" customFormat="1" ht="12">
      <c r="A15" s="119" t="s">
        <v>140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4:10" s="9" customFormat="1" ht="12">
      <c r="D16" s="9" t="s">
        <v>180</v>
      </c>
      <c r="J16" s="90" t="s">
        <v>184</v>
      </c>
    </row>
    <row r="17" spans="7:21" s="9" customFormat="1" ht="12">
      <c r="G17" s="121" t="s">
        <v>17</v>
      </c>
      <c r="H17" s="122"/>
      <c r="I17" s="123"/>
      <c r="J17" s="121" t="s">
        <v>18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</row>
    <row r="18" spans="4:21" s="9" customFormat="1" ht="12.75">
      <c r="D18" s="7" t="s">
        <v>2</v>
      </c>
      <c r="G18" s="115">
        <f>828021/1000</f>
        <v>828.021</v>
      </c>
      <c r="H18" s="116"/>
      <c r="I18" s="11" t="s">
        <v>3</v>
      </c>
      <c r="J18" s="107">
        <f>4174762/1000</f>
        <v>4174.762</v>
      </c>
      <c r="K18" s="108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4:21" s="9" customFormat="1" ht="12.75">
      <c r="D19" s="13" t="s">
        <v>20</v>
      </c>
      <c r="F19" s="14"/>
      <c r="G19" s="115">
        <f>0/1000</f>
        <v>0</v>
      </c>
      <c r="H19" s="116"/>
      <c r="I19" s="11" t="s">
        <v>3</v>
      </c>
      <c r="J19" s="107">
        <f>0/1000</f>
        <v>0</v>
      </c>
      <c r="K19" s="108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3</v>
      </c>
    </row>
    <row r="20" spans="4:21" s="9" customFormat="1" ht="12.75">
      <c r="D20" s="13" t="s">
        <v>21</v>
      </c>
      <c r="F20" s="14"/>
      <c r="G20" s="115">
        <f>0/1000</f>
        <v>0</v>
      </c>
      <c r="H20" s="116"/>
      <c r="I20" s="11" t="s">
        <v>3</v>
      </c>
      <c r="J20" s="107">
        <f>0/1000</f>
        <v>0</v>
      </c>
      <c r="K20" s="108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3</v>
      </c>
    </row>
    <row r="21" spans="4:23" s="9" customFormat="1" ht="12.75">
      <c r="D21" s="7" t="s">
        <v>4</v>
      </c>
      <c r="G21" s="115">
        <f>(V21+V22)/1000</f>
        <v>0.90903</v>
      </c>
      <c r="H21" s="116"/>
      <c r="I21" s="11" t="s">
        <v>5</v>
      </c>
      <c r="J21" s="107">
        <f>(W21+W22)/1000</f>
        <v>0.90903</v>
      </c>
      <c r="K21" s="108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5</v>
      </c>
      <c r="V21" s="15">
        <v>664.46</v>
      </c>
      <c r="W21" s="16">
        <v>664.46</v>
      </c>
    </row>
    <row r="22" spans="4:23" s="9" customFormat="1" ht="12.75">
      <c r="D22" s="7" t="s">
        <v>6</v>
      </c>
      <c r="G22" s="115">
        <f>12103/1000</f>
        <v>12.103</v>
      </c>
      <c r="H22" s="116"/>
      <c r="I22" s="11" t="s">
        <v>3</v>
      </c>
      <c r="J22" s="107">
        <f>145371/1000</f>
        <v>145.371</v>
      </c>
      <c r="K22" s="108"/>
      <c r="L22" s="12"/>
      <c r="M22" s="12"/>
      <c r="N22" s="12"/>
      <c r="O22" s="12"/>
      <c r="P22" s="12"/>
      <c r="Q22" s="12"/>
      <c r="R22" s="12"/>
      <c r="S22" s="12"/>
      <c r="T22" s="12"/>
      <c r="U22" s="11" t="s">
        <v>3</v>
      </c>
      <c r="V22" s="15">
        <v>244.57</v>
      </c>
      <c r="W22" s="16">
        <v>244.57</v>
      </c>
    </row>
    <row r="23" spans="6:21" s="9" customFormat="1" ht="12">
      <c r="F23" s="8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pans="2:21" s="9" customFormat="1" ht="12">
      <c r="B24" s="8"/>
      <c r="C24" s="8"/>
      <c r="D24" s="8"/>
      <c r="F24" s="14"/>
      <c r="G24" s="20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spans="1:4" s="9" customFormat="1" ht="12">
      <c r="A25" s="7" t="str">
        <f>"Составлена в базисных ценах на 01.2000 г. и текущих ценах на "&amp;IF(LEN(L25)&gt;3,MID(L25,4,LEN(L25)),L25)</f>
        <v>Составлена в базисных ценах на 01.2000 г. и текущих ценах на </v>
      </c>
      <c r="D25" s="9" t="s">
        <v>179</v>
      </c>
    </row>
    <row r="26" s="9" customFormat="1" ht="12.75" thickBot="1">
      <c r="A26" s="23"/>
    </row>
    <row r="27" spans="1:21" s="25" customFormat="1" ht="27" customHeight="1" thickBot="1">
      <c r="A27" s="120" t="s">
        <v>7</v>
      </c>
      <c r="B27" s="120" t="s">
        <v>8</v>
      </c>
      <c r="C27" s="120" t="s">
        <v>9</v>
      </c>
      <c r="D27" s="110" t="s">
        <v>10</v>
      </c>
      <c r="E27" s="110"/>
      <c r="F27" s="110"/>
      <c r="G27" s="110" t="s">
        <v>11</v>
      </c>
      <c r="H27" s="110"/>
      <c r="I27" s="110"/>
      <c r="J27" s="110" t="s">
        <v>12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s="25" customFormat="1" ht="22.5" customHeight="1" thickBot="1">
      <c r="A28" s="120"/>
      <c r="B28" s="120"/>
      <c r="C28" s="120"/>
      <c r="D28" s="109" t="s">
        <v>0</v>
      </c>
      <c r="E28" s="24" t="s">
        <v>13</v>
      </c>
      <c r="F28" s="24" t="s">
        <v>14</v>
      </c>
      <c r="G28" s="109" t="s">
        <v>0</v>
      </c>
      <c r="H28" s="24" t="s">
        <v>13</v>
      </c>
      <c r="I28" s="24" t="s">
        <v>14</v>
      </c>
      <c r="J28" s="109" t="s">
        <v>0</v>
      </c>
      <c r="K28" s="24" t="s">
        <v>13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14</v>
      </c>
    </row>
    <row r="29" spans="1:21" s="25" customFormat="1" ht="22.5" customHeight="1" thickBot="1">
      <c r="A29" s="120"/>
      <c r="B29" s="120"/>
      <c r="C29" s="120"/>
      <c r="D29" s="109"/>
      <c r="E29" s="24" t="s">
        <v>15</v>
      </c>
      <c r="F29" s="24" t="s">
        <v>16</v>
      </c>
      <c r="G29" s="109"/>
      <c r="H29" s="24" t="s">
        <v>15</v>
      </c>
      <c r="I29" s="24" t="s">
        <v>16</v>
      </c>
      <c r="J29" s="109"/>
      <c r="K29" s="24" t="s">
        <v>15</v>
      </c>
      <c r="L29" s="24"/>
      <c r="M29" s="24"/>
      <c r="N29" s="24"/>
      <c r="O29" s="24"/>
      <c r="P29" s="24"/>
      <c r="Q29" s="24"/>
      <c r="R29" s="24"/>
      <c r="S29" s="24"/>
      <c r="T29" s="24"/>
      <c r="U29" s="24" t="s">
        <v>16</v>
      </c>
    </row>
    <row r="30" spans="1:21" s="8" customFormat="1" ht="12.75">
      <c r="A30" s="34">
        <v>1</v>
      </c>
      <c r="B30" s="34">
        <v>2</v>
      </c>
      <c r="C30" s="34">
        <v>3</v>
      </c>
      <c r="D30" s="35">
        <v>4</v>
      </c>
      <c r="E30" s="34">
        <v>5</v>
      </c>
      <c r="F30" s="34">
        <v>6</v>
      </c>
      <c r="G30" s="35">
        <v>7</v>
      </c>
      <c r="H30" s="34">
        <v>8</v>
      </c>
      <c r="I30" s="34">
        <v>9</v>
      </c>
      <c r="J30" s="35">
        <v>10</v>
      </c>
      <c r="K30" s="34">
        <v>11</v>
      </c>
      <c r="L30" s="34"/>
      <c r="M30" s="34"/>
      <c r="N30" s="34"/>
      <c r="O30" s="34"/>
      <c r="P30" s="34"/>
      <c r="Q30" s="34"/>
      <c r="R30" s="34"/>
      <c r="S30" s="34"/>
      <c r="T30" s="34"/>
      <c r="U30" s="34">
        <v>12</v>
      </c>
    </row>
    <row r="31" spans="1:21" s="30" customFormat="1" ht="30" customHeight="1">
      <c r="A31" s="111" t="s">
        <v>22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30" customFormat="1" ht="17.25" customHeight="1">
      <c r="A32" s="113" t="s">
        <v>23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6" s="8" customFormat="1" ht="30" customHeight="1">
      <c r="A33" s="113" t="s">
        <v>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30"/>
      <c r="W33" s="30"/>
      <c r="X33" s="30"/>
      <c r="Y33" s="30"/>
      <c r="Z33" s="30"/>
    </row>
    <row r="34" spans="1:26" s="8" customFormat="1" ht="72">
      <c r="A34" s="41">
        <v>1</v>
      </c>
      <c r="B34" s="42" t="s">
        <v>25</v>
      </c>
      <c r="C34" s="43">
        <v>8.445</v>
      </c>
      <c r="D34" s="44">
        <v>4362.28</v>
      </c>
      <c r="E34" s="45">
        <v>34.21</v>
      </c>
      <c r="F34" s="44" t="s">
        <v>26</v>
      </c>
      <c r="G34" s="44" t="s">
        <v>27</v>
      </c>
      <c r="H34" s="44">
        <v>289</v>
      </c>
      <c r="I34" s="44" t="s">
        <v>28</v>
      </c>
      <c r="J34" s="44">
        <v>159832</v>
      </c>
      <c r="K34" s="45">
        <v>3470</v>
      </c>
      <c r="L34" s="45" t="s">
        <v>29</v>
      </c>
      <c r="M34" s="45">
        <v>104</v>
      </c>
      <c r="N34" s="45">
        <v>60</v>
      </c>
      <c r="O34" s="45">
        <v>1169</v>
      </c>
      <c r="P34" s="45">
        <v>674</v>
      </c>
      <c r="Q34" s="45">
        <v>11940</v>
      </c>
      <c r="R34" s="45">
        <v>6483</v>
      </c>
      <c r="S34" s="45">
        <v>0.85</v>
      </c>
      <c r="T34" s="45">
        <v>0.8</v>
      </c>
      <c r="U34" s="45" t="s">
        <v>30</v>
      </c>
      <c r="V34" s="30"/>
      <c r="W34" s="30"/>
      <c r="X34" s="30"/>
      <c r="Y34" s="30"/>
      <c r="Z34" s="30"/>
    </row>
    <row r="35" spans="1:27" s="58" customFormat="1" ht="24">
      <c r="A35" s="53"/>
      <c r="B35" s="59" t="s">
        <v>141</v>
      </c>
      <c r="C35" s="54" t="s">
        <v>173</v>
      </c>
      <c r="D35" s="55"/>
      <c r="E35" s="56"/>
      <c r="F35" s="55"/>
      <c r="G35" s="55" t="s">
        <v>142</v>
      </c>
      <c r="H35" s="55"/>
      <c r="I35" s="55"/>
      <c r="J35" s="55" t="s">
        <v>143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8">
        <f>ROUND((104%*0.85*100),0)</f>
        <v>88</v>
      </c>
    </row>
    <row r="36" spans="1:27" s="58" customFormat="1" ht="24">
      <c r="A36" s="53"/>
      <c r="B36" s="59" t="s">
        <v>144</v>
      </c>
      <c r="C36" s="54" t="s">
        <v>174</v>
      </c>
      <c r="D36" s="55"/>
      <c r="E36" s="56"/>
      <c r="F36" s="55"/>
      <c r="G36" s="55" t="s">
        <v>145</v>
      </c>
      <c r="H36" s="55"/>
      <c r="I36" s="55"/>
      <c r="J36" s="55" t="s">
        <v>146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8">
        <f>ROUND((60%*0.8*100),0)</f>
        <v>48</v>
      </c>
    </row>
    <row r="37" spans="1:26" s="8" customFormat="1" ht="72">
      <c r="A37" s="36">
        <v>2</v>
      </c>
      <c r="B37" s="37" t="s">
        <v>31</v>
      </c>
      <c r="C37" s="38">
        <v>90</v>
      </c>
      <c r="D37" s="39">
        <v>5.98</v>
      </c>
      <c r="E37" s="40"/>
      <c r="F37" s="39">
        <v>5.98</v>
      </c>
      <c r="G37" s="39">
        <v>538</v>
      </c>
      <c r="H37" s="39"/>
      <c r="I37" s="39">
        <v>538</v>
      </c>
      <c r="J37" s="39">
        <v>2527</v>
      </c>
      <c r="K37" s="40"/>
      <c r="L37" s="40" t="s">
        <v>29</v>
      </c>
      <c r="M37" s="40"/>
      <c r="N37" s="40"/>
      <c r="O37" s="40"/>
      <c r="P37" s="40"/>
      <c r="Q37" s="40"/>
      <c r="R37" s="40"/>
      <c r="S37" s="40"/>
      <c r="T37" s="40"/>
      <c r="U37" s="40">
        <v>2527</v>
      </c>
      <c r="V37" s="30"/>
      <c r="W37" s="30"/>
      <c r="X37" s="30"/>
      <c r="Y37" s="30"/>
      <c r="Z37" s="30"/>
    </row>
    <row r="38" spans="1:26" s="8" customFormat="1" ht="36">
      <c r="A38" s="41">
        <v>3</v>
      </c>
      <c r="B38" s="42" t="s">
        <v>32</v>
      </c>
      <c r="C38" s="43">
        <v>21.11</v>
      </c>
      <c r="D38" s="44">
        <v>3100.02</v>
      </c>
      <c r="E38" s="45" t="s">
        <v>33</v>
      </c>
      <c r="F38" s="44" t="s">
        <v>34</v>
      </c>
      <c r="G38" s="44" t="s">
        <v>35</v>
      </c>
      <c r="H38" s="44" t="s">
        <v>36</v>
      </c>
      <c r="I38" s="44" t="s">
        <v>37</v>
      </c>
      <c r="J38" s="44">
        <v>220889</v>
      </c>
      <c r="K38" s="45" t="s">
        <v>38</v>
      </c>
      <c r="L38" s="45" t="s">
        <v>29</v>
      </c>
      <c r="M38" s="45">
        <v>142</v>
      </c>
      <c r="N38" s="45">
        <v>95</v>
      </c>
      <c r="O38" s="45">
        <v>258</v>
      </c>
      <c r="P38" s="45">
        <v>147</v>
      </c>
      <c r="Q38" s="45">
        <v>2643</v>
      </c>
      <c r="R38" s="45">
        <v>1415</v>
      </c>
      <c r="S38" s="45">
        <v>0.85</v>
      </c>
      <c r="T38" s="45" t="s">
        <v>39</v>
      </c>
      <c r="U38" s="45" t="s">
        <v>40</v>
      </c>
      <c r="V38" s="30"/>
      <c r="W38" s="30"/>
      <c r="X38" s="30"/>
      <c r="Y38" s="30"/>
      <c r="Z38" s="30"/>
    </row>
    <row r="39" spans="1:27" s="58" customFormat="1" ht="24">
      <c r="A39" s="53"/>
      <c r="B39" s="59" t="s">
        <v>141</v>
      </c>
      <c r="C39" s="54" t="s">
        <v>175</v>
      </c>
      <c r="D39" s="55"/>
      <c r="E39" s="56"/>
      <c r="F39" s="55"/>
      <c r="G39" s="55" t="s">
        <v>147</v>
      </c>
      <c r="H39" s="55"/>
      <c r="I39" s="55"/>
      <c r="J39" s="55" t="s">
        <v>148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8">
        <f>ROUND((142%*0.85*100),0)</f>
        <v>121</v>
      </c>
    </row>
    <row r="40" spans="1:27" s="58" customFormat="1" ht="24">
      <c r="A40" s="53"/>
      <c r="B40" s="59" t="s">
        <v>144</v>
      </c>
      <c r="C40" s="54" t="s">
        <v>176</v>
      </c>
      <c r="D40" s="55"/>
      <c r="E40" s="56"/>
      <c r="F40" s="55"/>
      <c r="G40" s="55" t="s">
        <v>149</v>
      </c>
      <c r="H40" s="55"/>
      <c r="I40" s="55"/>
      <c r="J40" s="55" t="s">
        <v>150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8">
        <f>ROUND((95%*(0.85*0.8)*100),0)</f>
        <v>65</v>
      </c>
    </row>
    <row r="41" spans="1:26" s="33" customFormat="1" ht="48">
      <c r="A41" s="41">
        <v>4</v>
      </c>
      <c r="B41" s="42" t="s">
        <v>41</v>
      </c>
      <c r="C41" s="43">
        <v>20</v>
      </c>
      <c r="D41" s="44">
        <v>124.01</v>
      </c>
      <c r="E41" s="45"/>
      <c r="F41" s="44" t="s">
        <v>42</v>
      </c>
      <c r="G41" s="44" t="s">
        <v>43</v>
      </c>
      <c r="H41" s="44"/>
      <c r="I41" s="44" t="s">
        <v>44</v>
      </c>
      <c r="J41" s="44">
        <v>17600</v>
      </c>
      <c r="K41" s="45"/>
      <c r="L41" s="45" t="s">
        <v>29</v>
      </c>
      <c r="M41" s="45">
        <v>142</v>
      </c>
      <c r="N41" s="45">
        <v>95</v>
      </c>
      <c r="O41" s="45">
        <v>744</v>
      </c>
      <c r="P41" s="45">
        <v>423</v>
      </c>
      <c r="Q41" s="45">
        <v>7590</v>
      </c>
      <c r="R41" s="45">
        <v>4062</v>
      </c>
      <c r="S41" s="45">
        <v>0.85</v>
      </c>
      <c r="T41" s="45" t="s">
        <v>39</v>
      </c>
      <c r="U41" s="45" t="s">
        <v>45</v>
      </c>
      <c r="V41" s="30"/>
      <c r="W41" s="30"/>
      <c r="X41" s="30"/>
      <c r="Y41" s="30"/>
      <c r="Z41" s="30"/>
    </row>
    <row r="42" spans="1:27" s="60" customFormat="1" ht="24">
      <c r="A42" s="53"/>
      <c r="B42" s="59" t="s">
        <v>141</v>
      </c>
      <c r="C42" s="54" t="s">
        <v>175</v>
      </c>
      <c r="D42" s="55"/>
      <c r="E42" s="56"/>
      <c r="F42" s="55"/>
      <c r="G42" s="55" t="s">
        <v>151</v>
      </c>
      <c r="H42" s="55"/>
      <c r="I42" s="55"/>
      <c r="J42" s="55" t="s">
        <v>152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60">
        <f>ROUND((142%*0.85*100),0)</f>
        <v>121</v>
      </c>
    </row>
    <row r="43" spans="1:27" s="60" customFormat="1" ht="24">
      <c r="A43" s="53"/>
      <c r="B43" s="59" t="s">
        <v>144</v>
      </c>
      <c r="C43" s="54" t="s">
        <v>176</v>
      </c>
      <c r="D43" s="55"/>
      <c r="E43" s="56"/>
      <c r="F43" s="55"/>
      <c r="G43" s="55" t="s">
        <v>153</v>
      </c>
      <c r="H43" s="55"/>
      <c r="I43" s="55"/>
      <c r="J43" s="55" t="s">
        <v>154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60">
        <f>ROUND((95%*(0.85*0.8)*100),0)</f>
        <v>65</v>
      </c>
    </row>
    <row r="44" spans="1:26" ht="48">
      <c r="A44" s="36">
        <v>5</v>
      </c>
      <c r="B44" s="37" t="s">
        <v>46</v>
      </c>
      <c r="C44" s="38">
        <v>-21.74</v>
      </c>
      <c r="D44" s="39">
        <v>2970</v>
      </c>
      <c r="E44" s="40" t="s">
        <v>47</v>
      </c>
      <c r="F44" s="39"/>
      <c r="G44" s="39">
        <v>-64568</v>
      </c>
      <c r="H44" s="39" t="s">
        <v>48</v>
      </c>
      <c r="I44" s="39"/>
      <c r="J44" s="39">
        <v>-214726</v>
      </c>
      <c r="K44" s="40" t="s">
        <v>49</v>
      </c>
      <c r="L44" s="40" t="s">
        <v>50</v>
      </c>
      <c r="M44" s="40">
        <v>142</v>
      </c>
      <c r="N44" s="40">
        <v>95</v>
      </c>
      <c r="O44" s="40"/>
      <c r="P44" s="40"/>
      <c r="Q44" s="40"/>
      <c r="R44" s="40"/>
      <c r="S44" s="40">
        <v>0.85</v>
      </c>
      <c r="T44" s="40" t="s">
        <v>39</v>
      </c>
      <c r="U44" s="40"/>
      <c r="V44" s="30"/>
      <c r="W44" s="30"/>
      <c r="X44" s="30"/>
      <c r="Y44" s="30"/>
      <c r="Z44" s="30"/>
    </row>
    <row r="45" spans="1:26" ht="48">
      <c r="A45" s="36">
        <v>6</v>
      </c>
      <c r="B45" s="37" t="s">
        <v>51</v>
      </c>
      <c r="C45" s="38">
        <v>21.74</v>
      </c>
      <c r="D45" s="39">
        <v>3030</v>
      </c>
      <c r="E45" s="40" t="s">
        <v>52</v>
      </c>
      <c r="F45" s="39"/>
      <c r="G45" s="39">
        <v>65872</v>
      </c>
      <c r="H45" s="39" t="s">
        <v>53</v>
      </c>
      <c r="I45" s="39"/>
      <c r="J45" s="39">
        <v>199773</v>
      </c>
      <c r="K45" s="40" t="s">
        <v>54</v>
      </c>
      <c r="L45" s="40" t="s">
        <v>50</v>
      </c>
      <c r="M45" s="40">
        <v>142</v>
      </c>
      <c r="N45" s="40">
        <v>95</v>
      </c>
      <c r="O45" s="40"/>
      <c r="P45" s="40"/>
      <c r="Q45" s="40"/>
      <c r="R45" s="40"/>
      <c r="S45" s="40">
        <v>0.85</v>
      </c>
      <c r="T45" s="40" t="s">
        <v>39</v>
      </c>
      <c r="U45" s="40"/>
      <c r="V45" s="30"/>
      <c r="W45" s="30"/>
      <c r="X45" s="30"/>
      <c r="Y45" s="30"/>
      <c r="Z45" s="30"/>
    </row>
    <row r="46" spans="1:26" ht="72">
      <c r="A46" s="41">
        <v>7</v>
      </c>
      <c r="B46" s="42" t="s">
        <v>55</v>
      </c>
      <c r="C46" s="43">
        <v>8.445</v>
      </c>
      <c r="D46" s="44">
        <v>3218.43</v>
      </c>
      <c r="E46" s="45" t="s">
        <v>56</v>
      </c>
      <c r="F46" s="44" t="s">
        <v>57</v>
      </c>
      <c r="G46" s="44" t="s">
        <v>58</v>
      </c>
      <c r="H46" s="44" t="s">
        <v>59</v>
      </c>
      <c r="I46" s="44" t="s">
        <v>60</v>
      </c>
      <c r="J46" s="44">
        <v>188551</v>
      </c>
      <c r="K46" s="45" t="s">
        <v>61</v>
      </c>
      <c r="L46" s="45" t="s">
        <v>29</v>
      </c>
      <c r="M46" s="45">
        <v>142</v>
      </c>
      <c r="N46" s="45">
        <v>95</v>
      </c>
      <c r="O46" s="45">
        <v>9395</v>
      </c>
      <c r="P46" s="45">
        <v>5342</v>
      </c>
      <c r="Q46" s="45">
        <v>95894</v>
      </c>
      <c r="R46" s="45">
        <v>51323</v>
      </c>
      <c r="S46" s="45">
        <v>0.85</v>
      </c>
      <c r="T46" s="45" t="s">
        <v>39</v>
      </c>
      <c r="U46" s="45" t="s">
        <v>62</v>
      </c>
      <c r="V46" s="30"/>
      <c r="W46" s="30"/>
      <c r="X46" s="30"/>
      <c r="Y46" s="30"/>
      <c r="Z46" s="30"/>
    </row>
    <row r="47" spans="1:27" s="5" customFormat="1" ht="24">
      <c r="A47" s="53"/>
      <c r="B47" s="59" t="s">
        <v>141</v>
      </c>
      <c r="C47" s="54" t="s">
        <v>175</v>
      </c>
      <c r="D47" s="55"/>
      <c r="E47" s="56"/>
      <c r="F47" s="55"/>
      <c r="G47" s="55" t="s">
        <v>155</v>
      </c>
      <c r="H47" s="55"/>
      <c r="I47" s="55"/>
      <c r="J47" s="55" t="s">
        <v>156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">
        <f>ROUND((142%*0.85*100),0)</f>
        <v>121</v>
      </c>
    </row>
    <row r="48" spans="1:27" s="5" customFormat="1" ht="24">
      <c r="A48" s="53"/>
      <c r="B48" s="59" t="s">
        <v>144</v>
      </c>
      <c r="C48" s="54" t="s">
        <v>176</v>
      </c>
      <c r="D48" s="55"/>
      <c r="E48" s="56"/>
      <c r="F48" s="55"/>
      <c r="G48" s="55" t="s">
        <v>157</v>
      </c>
      <c r="H48" s="55"/>
      <c r="I48" s="55"/>
      <c r="J48" s="55" t="s">
        <v>158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">
        <f>ROUND((95%*(0.85*0.8)*100),0)</f>
        <v>65</v>
      </c>
    </row>
    <row r="49" spans="1:26" ht="72">
      <c r="A49" s="36">
        <v>8</v>
      </c>
      <c r="B49" s="37" t="s">
        <v>63</v>
      </c>
      <c r="C49" s="38">
        <v>815.8</v>
      </c>
      <c r="D49" s="39">
        <v>511</v>
      </c>
      <c r="E49" s="40" t="s">
        <v>64</v>
      </c>
      <c r="F49" s="39"/>
      <c r="G49" s="39">
        <v>416874</v>
      </c>
      <c r="H49" s="39" t="s">
        <v>65</v>
      </c>
      <c r="I49" s="39"/>
      <c r="J49" s="39">
        <v>2085952</v>
      </c>
      <c r="K49" s="40" t="s">
        <v>66</v>
      </c>
      <c r="L49" s="40" t="s">
        <v>50</v>
      </c>
      <c r="M49" s="40">
        <v>142</v>
      </c>
      <c r="N49" s="40">
        <v>95</v>
      </c>
      <c r="O49" s="40"/>
      <c r="P49" s="40"/>
      <c r="Q49" s="40"/>
      <c r="R49" s="40"/>
      <c r="S49" s="40">
        <v>0.85</v>
      </c>
      <c r="T49" s="40" t="s">
        <v>39</v>
      </c>
      <c r="U49" s="40"/>
      <c r="V49" s="30"/>
      <c r="W49" s="30"/>
      <c r="X49" s="30"/>
      <c r="Y49" s="30"/>
      <c r="Z49" s="30"/>
    </row>
    <row r="50" spans="1:26" ht="60">
      <c r="A50" s="41">
        <v>9</v>
      </c>
      <c r="B50" s="42" t="s">
        <v>67</v>
      </c>
      <c r="C50" s="43">
        <v>37.78</v>
      </c>
      <c r="D50" s="44">
        <v>8.92</v>
      </c>
      <c r="E50" s="45" t="s">
        <v>68</v>
      </c>
      <c r="F50" s="44">
        <v>3.59</v>
      </c>
      <c r="G50" s="44" t="s">
        <v>69</v>
      </c>
      <c r="H50" s="44" t="s">
        <v>70</v>
      </c>
      <c r="I50" s="44">
        <v>136</v>
      </c>
      <c r="J50" s="44">
        <v>1488</v>
      </c>
      <c r="K50" s="45" t="s">
        <v>71</v>
      </c>
      <c r="L50" s="45" t="s">
        <v>29</v>
      </c>
      <c r="M50" s="45">
        <v>142</v>
      </c>
      <c r="N50" s="45">
        <v>95</v>
      </c>
      <c r="O50" s="45">
        <v>58</v>
      </c>
      <c r="P50" s="45">
        <v>33</v>
      </c>
      <c r="Q50" s="45">
        <v>599</v>
      </c>
      <c r="R50" s="45">
        <v>320</v>
      </c>
      <c r="S50" s="45">
        <v>0.85</v>
      </c>
      <c r="T50" s="45" t="s">
        <v>39</v>
      </c>
      <c r="U50" s="45">
        <v>505</v>
      </c>
      <c r="V50" s="30"/>
      <c r="W50" s="30"/>
      <c r="X50" s="30"/>
      <c r="Y50" s="30"/>
      <c r="Z50" s="30"/>
    </row>
    <row r="51" spans="1:27" s="5" customFormat="1" ht="24">
      <c r="A51" s="53"/>
      <c r="B51" s="59" t="s">
        <v>141</v>
      </c>
      <c r="C51" s="54" t="s">
        <v>175</v>
      </c>
      <c r="D51" s="55"/>
      <c r="E51" s="56"/>
      <c r="F51" s="55"/>
      <c r="G51" s="55" t="s">
        <v>159</v>
      </c>
      <c r="H51" s="55"/>
      <c r="I51" s="55"/>
      <c r="J51" s="55" t="s">
        <v>160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">
        <f>ROUND((142%*0.85*100),0)</f>
        <v>121</v>
      </c>
    </row>
    <row r="52" spans="1:27" s="5" customFormat="1" ht="24">
      <c r="A52" s="53"/>
      <c r="B52" s="59" t="s">
        <v>144</v>
      </c>
      <c r="C52" s="54" t="s">
        <v>176</v>
      </c>
      <c r="D52" s="55"/>
      <c r="E52" s="56"/>
      <c r="F52" s="55"/>
      <c r="G52" s="55" t="s">
        <v>161</v>
      </c>
      <c r="H52" s="55"/>
      <c r="I52" s="55"/>
      <c r="J52" s="55" t="s">
        <v>162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">
        <f>ROUND((95%*(0.85*0.8)*100),0)</f>
        <v>65</v>
      </c>
    </row>
    <row r="53" spans="1:26" ht="72">
      <c r="A53" s="36">
        <v>10</v>
      </c>
      <c r="B53" s="37" t="s">
        <v>63</v>
      </c>
      <c r="C53" s="38">
        <v>457.1</v>
      </c>
      <c r="D53" s="39">
        <v>511</v>
      </c>
      <c r="E53" s="40" t="s">
        <v>64</v>
      </c>
      <c r="F53" s="39"/>
      <c r="G53" s="39">
        <v>233578</v>
      </c>
      <c r="H53" s="39" t="s">
        <v>72</v>
      </c>
      <c r="I53" s="39"/>
      <c r="J53" s="39">
        <v>1168777</v>
      </c>
      <c r="K53" s="40" t="s">
        <v>73</v>
      </c>
      <c r="L53" s="40" t="s">
        <v>50</v>
      </c>
      <c r="M53" s="40">
        <v>142</v>
      </c>
      <c r="N53" s="40">
        <v>95</v>
      </c>
      <c r="O53" s="40"/>
      <c r="P53" s="40"/>
      <c r="Q53" s="40"/>
      <c r="R53" s="40"/>
      <c r="S53" s="40">
        <v>0.85</v>
      </c>
      <c r="T53" s="40" t="s">
        <v>39</v>
      </c>
      <c r="U53" s="40"/>
      <c r="V53" s="30"/>
      <c r="W53" s="30"/>
      <c r="X53" s="30"/>
      <c r="Y53" s="30"/>
      <c r="Z53" s="30"/>
    </row>
    <row r="54" spans="1:26" ht="60">
      <c r="A54" s="41">
        <v>11</v>
      </c>
      <c r="B54" s="42" t="s">
        <v>74</v>
      </c>
      <c r="C54" s="43">
        <v>1.125</v>
      </c>
      <c r="D54" s="44">
        <v>2674.67</v>
      </c>
      <c r="E54" s="45" t="s">
        <v>75</v>
      </c>
      <c r="F54" s="44" t="s">
        <v>76</v>
      </c>
      <c r="G54" s="44" t="s">
        <v>77</v>
      </c>
      <c r="H54" s="44" t="s">
        <v>78</v>
      </c>
      <c r="I54" s="44" t="s">
        <v>79</v>
      </c>
      <c r="J54" s="44">
        <v>17281</v>
      </c>
      <c r="K54" s="45" t="s">
        <v>80</v>
      </c>
      <c r="L54" s="45" t="s">
        <v>29</v>
      </c>
      <c r="M54" s="45">
        <v>142</v>
      </c>
      <c r="N54" s="45">
        <v>95</v>
      </c>
      <c r="O54" s="45">
        <v>618</v>
      </c>
      <c r="P54" s="45">
        <v>351</v>
      </c>
      <c r="Q54" s="45">
        <v>6307</v>
      </c>
      <c r="R54" s="45">
        <v>3375</v>
      </c>
      <c r="S54" s="45">
        <v>0.85</v>
      </c>
      <c r="T54" s="45" t="s">
        <v>39</v>
      </c>
      <c r="U54" s="45" t="s">
        <v>81</v>
      </c>
      <c r="V54" s="30"/>
      <c r="W54" s="30"/>
      <c r="X54" s="30"/>
      <c r="Y54" s="30"/>
      <c r="Z54" s="30"/>
    </row>
    <row r="55" spans="1:27" s="5" customFormat="1" ht="24">
      <c r="A55" s="53"/>
      <c r="B55" s="59" t="s">
        <v>141</v>
      </c>
      <c r="C55" s="54" t="s">
        <v>175</v>
      </c>
      <c r="D55" s="55"/>
      <c r="E55" s="56"/>
      <c r="F55" s="55"/>
      <c r="G55" s="55" t="s">
        <v>163</v>
      </c>
      <c r="H55" s="55"/>
      <c r="I55" s="55"/>
      <c r="J55" s="55" t="s">
        <v>164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">
        <f>ROUND((142%*0.85*100),0)</f>
        <v>121</v>
      </c>
    </row>
    <row r="56" spans="1:27" s="5" customFormat="1" ht="24">
      <c r="A56" s="53"/>
      <c r="B56" s="59" t="s">
        <v>144</v>
      </c>
      <c r="C56" s="54" t="s">
        <v>176</v>
      </c>
      <c r="D56" s="55"/>
      <c r="E56" s="56"/>
      <c r="F56" s="55"/>
      <c r="G56" s="55" t="s">
        <v>165</v>
      </c>
      <c r="H56" s="55"/>
      <c r="I56" s="55"/>
      <c r="J56" s="55" t="s">
        <v>166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57"/>
      <c r="X56" s="57"/>
      <c r="Y56" s="57"/>
      <c r="Z56" s="57"/>
      <c r="AA56" s="5">
        <f>ROUND((95%*(0.85*0.8)*100),0)</f>
        <v>65</v>
      </c>
    </row>
    <row r="57" spans="1:26" ht="48">
      <c r="A57" s="36">
        <v>12</v>
      </c>
      <c r="B57" s="37" t="s">
        <v>82</v>
      </c>
      <c r="C57" s="38">
        <v>137.25</v>
      </c>
      <c r="D57" s="39">
        <v>97</v>
      </c>
      <c r="E57" s="40" t="s">
        <v>83</v>
      </c>
      <c r="F57" s="39"/>
      <c r="G57" s="39">
        <v>13313</v>
      </c>
      <c r="H57" s="39" t="s">
        <v>84</v>
      </c>
      <c r="I57" s="39"/>
      <c r="J57" s="39">
        <v>51305</v>
      </c>
      <c r="K57" s="40" t="s">
        <v>85</v>
      </c>
      <c r="L57" s="40" t="s">
        <v>50</v>
      </c>
      <c r="M57" s="40">
        <v>142</v>
      </c>
      <c r="N57" s="40">
        <v>95</v>
      </c>
      <c r="O57" s="40"/>
      <c r="P57" s="40"/>
      <c r="Q57" s="40"/>
      <c r="R57" s="40"/>
      <c r="S57" s="40">
        <v>0.85</v>
      </c>
      <c r="T57" s="40" t="s">
        <v>39</v>
      </c>
      <c r="U57" s="40"/>
      <c r="V57" s="30"/>
      <c r="W57" s="30"/>
      <c r="X57" s="30"/>
      <c r="Y57" s="30"/>
      <c r="Z57" s="30"/>
    </row>
    <row r="58" spans="1:26" ht="48">
      <c r="A58" s="41">
        <v>13</v>
      </c>
      <c r="B58" s="42" t="s">
        <v>86</v>
      </c>
      <c r="C58" s="43">
        <v>0.15</v>
      </c>
      <c r="D58" s="44">
        <v>23606.05</v>
      </c>
      <c r="E58" s="45">
        <v>20886.47</v>
      </c>
      <c r="F58" s="44" t="s">
        <v>87</v>
      </c>
      <c r="G58" s="44" t="s">
        <v>88</v>
      </c>
      <c r="H58" s="44">
        <v>3133</v>
      </c>
      <c r="I58" s="44" t="s">
        <v>89</v>
      </c>
      <c r="J58" s="44">
        <v>40216</v>
      </c>
      <c r="K58" s="45">
        <v>37640</v>
      </c>
      <c r="L58" s="45" t="s">
        <v>29</v>
      </c>
      <c r="M58" s="45">
        <v>95</v>
      </c>
      <c r="N58" s="45">
        <v>50</v>
      </c>
      <c r="O58" s="45">
        <v>3022</v>
      </c>
      <c r="P58" s="45">
        <v>1352</v>
      </c>
      <c r="Q58" s="45">
        <v>30860</v>
      </c>
      <c r="R58" s="45">
        <v>12994</v>
      </c>
      <c r="S58" s="45">
        <v>0.85</v>
      </c>
      <c r="T58" s="45" t="s">
        <v>39</v>
      </c>
      <c r="U58" s="45" t="s">
        <v>90</v>
      </c>
      <c r="V58" s="30"/>
      <c r="W58" s="30"/>
      <c r="X58" s="30"/>
      <c r="Y58" s="30"/>
      <c r="Z58" s="30"/>
    </row>
    <row r="59" spans="1:27" s="5" customFormat="1" ht="24">
      <c r="A59" s="61"/>
      <c r="B59" s="65" t="s">
        <v>141</v>
      </c>
      <c r="C59" s="62" t="s">
        <v>177</v>
      </c>
      <c r="D59" s="63"/>
      <c r="E59" s="64"/>
      <c r="F59" s="63"/>
      <c r="G59" s="63" t="s">
        <v>167</v>
      </c>
      <c r="H59" s="63"/>
      <c r="I59" s="63"/>
      <c r="J59" s="63" t="s">
        <v>168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57"/>
      <c r="W59" s="57"/>
      <c r="X59" s="57"/>
      <c r="Y59" s="57"/>
      <c r="Z59" s="57"/>
      <c r="AA59" s="5">
        <f>ROUND((95%*0.85*100),0)</f>
        <v>81</v>
      </c>
    </row>
    <row r="60" spans="1:27" s="5" customFormat="1" ht="24">
      <c r="A60" s="61"/>
      <c r="B60" s="65" t="s">
        <v>144</v>
      </c>
      <c r="C60" s="62" t="s">
        <v>178</v>
      </c>
      <c r="D60" s="63"/>
      <c r="E60" s="64"/>
      <c r="F60" s="63"/>
      <c r="G60" s="63" t="s">
        <v>169</v>
      </c>
      <c r="H60" s="63"/>
      <c r="I60" s="63"/>
      <c r="J60" s="63" t="s">
        <v>170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57"/>
      <c r="W60" s="57"/>
      <c r="X60" s="57"/>
      <c r="Y60" s="57"/>
      <c r="Z60" s="57"/>
      <c r="AA60" s="5">
        <f>ROUND((50%*(0.85*0.8)*100),0)</f>
        <v>34</v>
      </c>
    </row>
    <row r="61" spans="1:26" ht="36">
      <c r="A61" s="97" t="s">
        <v>91</v>
      </c>
      <c r="B61" s="98"/>
      <c r="C61" s="98"/>
      <c r="D61" s="98"/>
      <c r="E61" s="98"/>
      <c r="F61" s="98"/>
      <c r="G61" s="39">
        <v>804434</v>
      </c>
      <c r="H61" s="39" t="s">
        <v>92</v>
      </c>
      <c r="I61" s="39" t="s">
        <v>93</v>
      </c>
      <c r="J61" s="39">
        <v>3939465</v>
      </c>
      <c r="K61" s="40" t="s">
        <v>94</v>
      </c>
      <c r="L61" s="40"/>
      <c r="M61" s="40"/>
      <c r="N61" s="40"/>
      <c r="O61" s="40"/>
      <c r="P61" s="40"/>
      <c r="Q61" s="40"/>
      <c r="R61" s="40"/>
      <c r="S61" s="40"/>
      <c r="T61" s="40"/>
      <c r="U61" s="40" t="s">
        <v>95</v>
      </c>
      <c r="V61" s="30"/>
      <c r="W61" s="30"/>
      <c r="X61" s="30"/>
      <c r="Y61" s="30"/>
      <c r="Z61" s="30"/>
    </row>
    <row r="62" spans="1:26" ht="12.75">
      <c r="A62" s="97" t="s">
        <v>96</v>
      </c>
      <c r="B62" s="98"/>
      <c r="C62" s="98"/>
      <c r="D62" s="98"/>
      <c r="E62" s="98"/>
      <c r="F62" s="98"/>
      <c r="G62" s="39"/>
      <c r="H62" s="39"/>
      <c r="I62" s="39"/>
      <c r="J62" s="39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30"/>
      <c r="W62" s="30"/>
      <c r="X62" s="30"/>
      <c r="Y62" s="30"/>
      <c r="Z62" s="30"/>
    </row>
    <row r="63" spans="1:26" ht="12.75">
      <c r="A63" s="97" t="s">
        <v>97</v>
      </c>
      <c r="B63" s="98"/>
      <c r="C63" s="98"/>
      <c r="D63" s="98"/>
      <c r="E63" s="98"/>
      <c r="F63" s="98"/>
      <c r="G63" s="39">
        <v>12103</v>
      </c>
      <c r="H63" s="39"/>
      <c r="I63" s="39"/>
      <c r="J63" s="39">
        <v>145371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30"/>
      <c r="W63" s="30"/>
      <c r="X63" s="30"/>
      <c r="Y63" s="30"/>
      <c r="Z63" s="30"/>
    </row>
    <row r="64" spans="1:26" ht="12.75">
      <c r="A64" s="97" t="s">
        <v>98</v>
      </c>
      <c r="B64" s="98"/>
      <c r="C64" s="98"/>
      <c r="D64" s="98"/>
      <c r="E64" s="98"/>
      <c r="F64" s="98"/>
      <c r="G64" s="39">
        <v>731903</v>
      </c>
      <c r="H64" s="39"/>
      <c r="I64" s="39"/>
      <c r="J64" s="39">
        <v>3519486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30"/>
      <c r="W64" s="30"/>
      <c r="X64" s="30"/>
      <c r="Y64" s="30"/>
      <c r="Z64" s="30"/>
    </row>
    <row r="65" spans="1:26" ht="12.75">
      <c r="A65" s="97" t="s">
        <v>99</v>
      </c>
      <c r="B65" s="98"/>
      <c r="C65" s="98"/>
      <c r="D65" s="98"/>
      <c r="E65" s="98"/>
      <c r="F65" s="98"/>
      <c r="G65" s="39">
        <v>64956</v>
      </c>
      <c r="H65" s="39"/>
      <c r="I65" s="39"/>
      <c r="J65" s="39">
        <v>328994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30"/>
      <c r="W65" s="30"/>
      <c r="X65" s="30"/>
      <c r="Y65" s="30"/>
      <c r="Z65" s="30"/>
    </row>
    <row r="66" spans="1:26" ht="12.75">
      <c r="A66" s="99" t="s">
        <v>100</v>
      </c>
      <c r="B66" s="100"/>
      <c r="C66" s="100"/>
      <c r="D66" s="100"/>
      <c r="E66" s="100"/>
      <c r="F66" s="100"/>
      <c r="G66" s="39">
        <v>15264</v>
      </c>
      <c r="H66" s="39"/>
      <c r="I66" s="39"/>
      <c r="J66" s="39">
        <v>155832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30"/>
      <c r="W66" s="30"/>
      <c r="X66" s="30"/>
      <c r="Y66" s="30"/>
      <c r="Z66" s="30"/>
    </row>
    <row r="67" spans="1:26" ht="12.75">
      <c r="A67" s="99" t="s">
        <v>101</v>
      </c>
      <c r="B67" s="100"/>
      <c r="C67" s="100"/>
      <c r="D67" s="100"/>
      <c r="E67" s="100"/>
      <c r="F67" s="100"/>
      <c r="G67" s="39">
        <v>8323</v>
      </c>
      <c r="H67" s="39"/>
      <c r="I67" s="39"/>
      <c r="J67" s="39">
        <v>79973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30"/>
      <c r="W67" s="30"/>
      <c r="X67" s="30"/>
      <c r="Y67" s="30"/>
      <c r="Z67" s="30"/>
    </row>
    <row r="68" spans="1:26" ht="39" customHeight="1">
      <c r="A68" s="99" t="s">
        <v>102</v>
      </c>
      <c r="B68" s="100"/>
      <c r="C68" s="100"/>
      <c r="D68" s="100"/>
      <c r="E68" s="100"/>
      <c r="F68" s="100"/>
      <c r="G68" s="39"/>
      <c r="H68" s="39"/>
      <c r="I68" s="39"/>
      <c r="J68" s="39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30"/>
      <c r="W68" s="30"/>
      <c r="X68" s="30"/>
      <c r="Y68" s="30"/>
      <c r="Z68" s="30"/>
    </row>
    <row r="69" spans="1:26" ht="12.75">
      <c r="A69" s="97" t="s">
        <v>103</v>
      </c>
      <c r="B69" s="98"/>
      <c r="C69" s="98"/>
      <c r="D69" s="98"/>
      <c r="E69" s="98"/>
      <c r="F69" s="98"/>
      <c r="G69" s="39">
        <v>38682</v>
      </c>
      <c r="H69" s="39"/>
      <c r="I69" s="39"/>
      <c r="J69" s="39">
        <v>178255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30"/>
      <c r="W69" s="30"/>
      <c r="X69" s="30"/>
      <c r="Y69" s="30"/>
      <c r="Z69" s="30"/>
    </row>
    <row r="70" spans="1:26" ht="12.75">
      <c r="A70" s="97" t="s">
        <v>104</v>
      </c>
      <c r="B70" s="98"/>
      <c r="C70" s="98"/>
      <c r="D70" s="98"/>
      <c r="E70" s="98"/>
      <c r="F70" s="98"/>
      <c r="G70" s="39">
        <v>538</v>
      </c>
      <c r="H70" s="39"/>
      <c r="I70" s="39"/>
      <c r="J70" s="39">
        <v>2527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30"/>
      <c r="W70" s="30"/>
      <c r="X70" s="30"/>
      <c r="Y70" s="30"/>
      <c r="Z70" s="30"/>
    </row>
    <row r="71" spans="1:26" ht="12.75">
      <c r="A71" s="97" t="s">
        <v>105</v>
      </c>
      <c r="B71" s="98"/>
      <c r="C71" s="98"/>
      <c r="D71" s="98"/>
      <c r="E71" s="98"/>
      <c r="F71" s="98"/>
      <c r="G71" s="39">
        <v>780886</v>
      </c>
      <c r="H71" s="39"/>
      <c r="I71" s="39"/>
      <c r="J71" s="39">
        <v>3910418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30"/>
      <c r="W71" s="30"/>
      <c r="X71" s="30"/>
      <c r="Y71" s="30"/>
      <c r="Z71" s="30"/>
    </row>
    <row r="72" spans="1:26" ht="12.75">
      <c r="A72" s="97" t="s">
        <v>106</v>
      </c>
      <c r="B72" s="98"/>
      <c r="C72" s="98"/>
      <c r="D72" s="98"/>
      <c r="E72" s="98"/>
      <c r="F72" s="98"/>
      <c r="G72" s="39">
        <v>7915</v>
      </c>
      <c r="H72" s="39"/>
      <c r="I72" s="39"/>
      <c r="J72" s="39">
        <v>84070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30"/>
      <c r="W72" s="30"/>
      <c r="X72" s="30"/>
      <c r="Y72" s="30"/>
      <c r="Z72" s="30"/>
    </row>
    <row r="73" spans="1:26" ht="12.75">
      <c r="A73" s="97" t="s">
        <v>107</v>
      </c>
      <c r="B73" s="98"/>
      <c r="C73" s="98"/>
      <c r="D73" s="98"/>
      <c r="E73" s="98"/>
      <c r="F73" s="98"/>
      <c r="G73" s="39">
        <v>828021</v>
      </c>
      <c r="H73" s="39"/>
      <c r="I73" s="39"/>
      <c r="J73" s="39">
        <v>4175270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30"/>
      <c r="W73" s="30"/>
      <c r="X73" s="30"/>
      <c r="Y73" s="30"/>
      <c r="Z73" s="30"/>
    </row>
    <row r="74" spans="1:26" s="68" customFormat="1" ht="12.75">
      <c r="A74" s="91" t="s">
        <v>108</v>
      </c>
      <c r="B74" s="92"/>
      <c r="C74" s="92"/>
      <c r="D74" s="92"/>
      <c r="E74" s="92"/>
      <c r="F74" s="93"/>
      <c r="G74" s="74">
        <v>828021</v>
      </c>
      <c r="H74" s="74"/>
      <c r="I74" s="74"/>
      <c r="J74" s="74">
        <v>4175270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21"/>
      <c r="W74" s="21"/>
      <c r="X74" s="21"/>
      <c r="Y74" s="21"/>
      <c r="Z74" s="21"/>
    </row>
    <row r="75" spans="1:26" s="72" customFormat="1" ht="12.75">
      <c r="A75" s="94" t="s">
        <v>171</v>
      </c>
      <c r="B75" s="95"/>
      <c r="C75" s="95"/>
      <c r="D75" s="95"/>
      <c r="E75" s="95"/>
      <c r="F75" s="96"/>
      <c r="G75" s="78">
        <v>126</v>
      </c>
      <c r="H75" s="76"/>
      <c r="I75" s="76"/>
      <c r="J75" s="78">
        <v>107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1"/>
      <c r="W75" s="71"/>
      <c r="X75" s="71"/>
      <c r="Y75" s="71"/>
      <c r="Z75" s="71"/>
    </row>
    <row r="76" spans="1:26" s="72" customFormat="1" ht="12.75">
      <c r="A76" s="94" t="s">
        <v>172</v>
      </c>
      <c r="B76" s="95"/>
      <c r="C76" s="95"/>
      <c r="D76" s="95"/>
      <c r="E76" s="95"/>
      <c r="F76" s="96"/>
      <c r="G76" s="78">
        <v>69</v>
      </c>
      <c r="H76" s="76"/>
      <c r="I76" s="76"/>
      <c r="J76" s="78">
        <v>55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1"/>
      <c r="W76" s="71"/>
      <c r="X76" s="71"/>
      <c r="Y76" s="71"/>
      <c r="Z76" s="71"/>
    </row>
    <row r="77" spans="1:26" ht="36">
      <c r="A77" s="97" t="s">
        <v>109</v>
      </c>
      <c r="B77" s="98"/>
      <c r="C77" s="98"/>
      <c r="D77" s="98"/>
      <c r="E77" s="98"/>
      <c r="F77" s="98"/>
      <c r="G77" s="39">
        <v>804434</v>
      </c>
      <c r="H77" s="39" t="s">
        <v>92</v>
      </c>
      <c r="I77" s="39" t="s">
        <v>93</v>
      </c>
      <c r="J77" s="39">
        <v>3939465</v>
      </c>
      <c r="K77" s="40" t="s">
        <v>94</v>
      </c>
      <c r="L77" s="40"/>
      <c r="M77" s="40"/>
      <c r="N77" s="40"/>
      <c r="O77" s="40"/>
      <c r="P77" s="40"/>
      <c r="Q77" s="40"/>
      <c r="R77" s="40"/>
      <c r="S77" s="40"/>
      <c r="T77" s="40"/>
      <c r="U77" s="40" t="s">
        <v>95</v>
      </c>
      <c r="V77" s="30"/>
      <c r="W77" s="30"/>
      <c r="X77" s="30"/>
      <c r="Y77" s="30"/>
      <c r="Z77" s="30"/>
    </row>
    <row r="78" spans="1:26" ht="12.75">
      <c r="A78" s="97" t="s">
        <v>96</v>
      </c>
      <c r="B78" s="98"/>
      <c r="C78" s="98"/>
      <c r="D78" s="98"/>
      <c r="E78" s="98"/>
      <c r="F78" s="98"/>
      <c r="G78" s="39"/>
      <c r="H78" s="39"/>
      <c r="I78" s="39"/>
      <c r="J78" s="39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30"/>
      <c r="W78" s="30"/>
      <c r="X78" s="30"/>
      <c r="Y78" s="30"/>
      <c r="Z78" s="30"/>
    </row>
    <row r="79" spans="1:26" ht="12.75">
      <c r="A79" s="97" t="s">
        <v>97</v>
      </c>
      <c r="B79" s="98"/>
      <c r="C79" s="98"/>
      <c r="D79" s="98"/>
      <c r="E79" s="98"/>
      <c r="F79" s="98"/>
      <c r="G79" s="39">
        <v>12103</v>
      </c>
      <c r="H79" s="39"/>
      <c r="I79" s="39"/>
      <c r="J79" s="39">
        <v>145371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30"/>
      <c r="W79" s="30"/>
      <c r="X79" s="30"/>
      <c r="Y79" s="30"/>
      <c r="Z79" s="30"/>
    </row>
    <row r="80" spans="1:26" ht="12.75">
      <c r="A80" s="97" t="s">
        <v>98</v>
      </c>
      <c r="B80" s="98"/>
      <c r="C80" s="98"/>
      <c r="D80" s="98"/>
      <c r="E80" s="98"/>
      <c r="F80" s="98"/>
      <c r="G80" s="39">
        <v>731903</v>
      </c>
      <c r="H80" s="39"/>
      <c r="I80" s="39"/>
      <c r="J80" s="39">
        <v>3519486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30"/>
      <c r="W80" s="30"/>
      <c r="X80" s="30"/>
      <c r="Y80" s="30"/>
      <c r="Z80" s="30"/>
    </row>
    <row r="81" spans="1:26" ht="12.75">
      <c r="A81" s="97" t="s">
        <v>99</v>
      </c>
      <c r="B81" s="98"/>
      <c r="C81" s="98"/>
      <c r="D81" s="98"/>
      <c r="E81" s="98"/>
      <c r="F81" s="98"/>
      <c r="G81" s="39">
        <v>64956</v>
      </c>
      <c r="H81" s="39"/>
      <c r="I81" s="39"/>
      <c r="J81" s="39">
        <v>328994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30"/>
      <c r="W81" s="30"/>
      <c r="X81" s="30"/>
      <c r="Y81" s="30"/>
      <c r="Z81" s="30"/>
    </row>
    <row r="82" spans="1:26" ht="12.75">
      <c r="A82" s="99" t="s">
        <v>100</v>
      </c>
      <c r="B82" s="100"/>
      <c r="C82" s="100"/>
      <c r="D82" s="100"/>
      <c r="E82" s="100"/>
      <c r="F82" s="100"/>
      <c r="G82" s="39">
        <v>15264</v>
      </c>
      <c r="H82" s="39"/>
      <c r="I82" s="39"/>
      <c r="J82" s="39">
        <v>155832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30"/>
      <c r="W82" s="30"/>
      <c r="X82" s="30"/>
      <c r="Y82" s="30"/>
      <c r="Z82" s="30"/>
    </row>
    <row r="83" spans="1:26" ht="12.75">
      <c r="A83" s="99" t="s">
        <v>101</v>
      </c>
      <c r="B83" s="100"/>
      <c r="C83" s="100"/>
      <c r="D83" s="100"/>
      <c r="E83" s="100"/>
      <c r="F83" s="100"/>
      <c r="G83" s="39">
        <v>8323</v>
      </c>
      <c r="H83" s="39"/>
      <c r="I83" s="39"/>
      <c r="J83" s="39">
        <v>79973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30"/>
      <c r="W83" s="30"/>
      <c r="X83" s="30"/>
      <c r="Y83" s="30"/>
      <c r="Z83" s="30"/>
    </row>
    <row r="84" spans="1:26" ht="12.75">
      <c r="A84" s="99" t="s">
        <v>110</v>
      </c>
      <c r="B84" s="100"/>
      <c r="C84" s="100"/>
      <c r="D84" s="100"/>
      <c r="E84" s="100"/>
      <c r="F84" s="100"/>
      <c r="G84" s="39"/>
      <c r="H84" s="39"/>
      <c r="I84" s="39"/>
      <c r="J84" s="39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30"/>
      <c r="W84" s="30"/>
      <c r="X84" s="30"/>
      <c r="Y84" s="30"/>
      <c r="Z84" s="30"/>
    </row>
    <row r="85" spans="1:26" ht="12.75">
      <c r="A85" s="97" t="s">
        <v>103</v>
      </c>
      <c r="B85" s="98"/>
      <c r="C85" s="98"/>
      <c r="D85" s="98"/>
      <c r="E85" s="98"/>
      <c r="F85" s="98"/>
      <c r="G85" s="39">
        <v>38682</v>
      </c>
      <c r="H85" s="39"/>
      <c r="I85" s="39"/>
      <c r="J85" s="39">
        <v>178255</v>
      </c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30"/>
      <c r="W85" s="30"/>
      <c r="X85" s="30"/>
      <c r="Y85" s="30"/>
      <c r="Z85" s="30"/>
    </row>
    <row r="86" spans="1:26" ht="12.75">
      <c r="A86" s="97" t="s">
        <v>104</v>
      </c>
      <c r="B86" s="98"/>
      <c r="C86" s="98"/>
      <c r="D86" s="98"/>
      <c r="E86" s="98"/>
      <c r="F86" s="98"/>
      <c r="G86" s="39">
        <v>538</v>
      </c>
      <c r="H86" s="39"/>
      <c r="I86" s="39"/>
      <c r="J86" s="39">
        <v>2527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30"/>
      <c r="W86" s="30"/>
      <c r="X86" s="30"/>
      <c r="Y86" s="30"/>
      <c r="Z86" s="30"/>
    </row>
    <row r="87" spans="1:26" ht="12.75">
      <c r="A87" s="97" t="s">
        <v>105</v>
      </c>
      <c r="B87" s="98"/>
      <c r="C87" s="98"/>
      <c r="D87" s="98"/>
      <c r="E87" s="98"/>
      <c r="F87" s="98"/>
      <c r="G87" s="39">
        <v>780886</v>
      </c>
      <c r="H87" s="39"/>
      <c r="I87" s="39"/>
      <c r="J87" s="39">
        <v>3910418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30"/>
      <c r="W87" s="30"/>
      <c r="X87" s="30"/>
      <c r="Y87" s="30"/>
      <c r="Z87" s="30"/>
    </row>
    <row r="88" spans="1:26" ht="12.75">
      <c r="A88" s="97" t="s">
        <v>106</v>
      </c>
      <c r="B88" s="98"/>
      <c r="C88" s="98"/>
      <c r="D88" s="98"/>
      <c r="E88" s="98"/>
      <c r="F88" s="98"/>
      <c r="G88" s="39">
        <v>7915</v>
      </c>
      <c r="H88" s="39"/>
      <c r="I88" s="39"/>
      <c r="J88" s="39">
        <v>84070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30"/>
      <c r="W88" s="30"/>
      <c r="X88" s="30"/>
      <c r="Y88" s="30"/>
      <c r="Z88" s="30"/>
    </row>
    <row r="89" spans="1:26" ht="12.75">
      <c r="A89" s="97" t="s">
        <v>107</v>
      </c>
      <c r="B89" s="98"/>
      <c r="C89" s="98"/>
      <c r="D89" s="98"/>
      <c r="E89" s="98"/>
      <c r="F89" s="98"/>
      <c r="G89" s="39">
        <v>828021</v>
      </c>
      <c r="H89" s="39"/>
      <c r="I89" s="39"/>
      <c r="J89" s="39">
        <v>4175270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30"/>
      <c r="W89" s="30"/>
      <c r="X89" s="30"/>
      <c r="Y89" s="30"/>
      <c r="Z89" s="30"/>
    </row>
    <row r="90" spans="1:26" s="68" customFormat="1" ht="12.75">
      <c r="A90" s="91" t="s">
        <v>111</v>
      </c>
      <c r="B90" s="92"/>
      <c r="C90" s="92"/>
      <c r="D90" s="92"/>
      <c r="E90" s="92"/>
      <c r="F90" s="93"/>
      <c r="G90" s="66">
        <v>828021</v>
      </c>
      <c r="H90" s="66"/>
      <c r="I90" s="66"/>
      <c r="J90" s="66">
        <v>4174762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21"/>
      <c r="W90" s="21"/>
      <c r="X90" s="21"/>
      <c r="Y90" s="21"/>
      <c r="Z90" s="21"/>
    </row>
    <row r="91" spans="1:26" s="72" customFormat="1" ht="12.75">
      <c r="A91" s="94" t="s">
        <v>171</v>
      </c>
      <c r="B91" s="95"/>
      <c r="C91" s="95"/>
      <c r="D91" s="95"/>
      <c r="E91" s="95"/>
      <c r="F91" s="96"/>
      <c r="G91" s="73">
        <v>126</v>
      </c>
      <c r="H91" s="69"/>
      <c r="I91" s="69"/>
      <c r="J91" s="73">
        <v>107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/>
      <c r="W91" s="71"/>
      <c r="X91" s="71"/>
      <c r="Y91" s="71"/>
      <c r="Z91" s="71"/>
    </row>
    <row r="92" spans="1:26" s="72" customFormat="1" ht="12.75">
      <c r="A92" s="94" t="s">
        <v>172</v>
      </c>
      <c r="B92" s="95"/>
      <c r="C92" s="95"/>
      <c r="D92" s="95"/>
      <c r="E92" s="95"/>
      <c r="F92" s="96"/>
      <c r="G92" s="73">
        <v>69</v>
      </c>
      <c r="H92" s="69"/>
      <c r="I92" s="69"/>
      <c r="J92" s="73">
        <v>55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/>
      <c r="W92" s="71"/>
      <c r="X92" s="71"/>
      <c r="Y92" s="71"/>
      <c r="Z92" s="71"/>
    </row>
    <row r="93" spans="1:26" ht="12.75">
      <c r="A93" s="26"/>
      <c r="B93" s="81" t="s">
        <v>181</v>
      </c>
      <c r="C93" s="27"/>
      <c r="D93" s="28"/>
      <c r="E93" s="29"/>
      <c r="F93" s="28"/>
      <c r="G93" s="28"/>
      <c r="H93" s="28"/>
      <c r="I93" s="28"/>
      <c r="J93" s="79">
        <v>751458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30"/>
      <c r="X93" s="30"/>
      <c r="Y93" s="30"/>
      <c r="Z93" s="30"/>
    </row>
    <row r="94" spans="1:26" ht="12.75">
      <c r="A94" s="31"/>
      <c r="B94" s="80" t="s">
        <v>182</v>
      </c>
      <c r="C94" s="31"/>
      <c r="D94" s="31"/>
      <c r="E94" s="31"/>
      <c r="F94" s="31"/>
      <c r="G94" s="31"/>
      <c r="H94" s="31"/>
      <c r="I94" s="31"/>
      <c r="J94" s="80">
        <v>4926220</v>
      </c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0"/>
      <c r="W94" s="30"/>
      <c r="X94" s="30"/>
      <c r="Y94" s="30"/>
      <c r="Z94" s="30"/>
    </row>
    <row r="95" spans="1:26" ht="12.75">
      <c r="A95" s="31"/>
      <c r="B95" s="8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0"/>
      <c r="W95" s="30"/>
      <c r="X95" s="30"/>
      <c r="Y95" s="30"/>
      <c r="Z95" s="30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0"/>
      <c r="W96" s="30"/>
      <c r="X96" s="30"/>
      <c r="Y96" s="30"/>
      <c r="Z96" s="30"/>
    </row>
    <row r="97" spans="1:26" ht="12.75">
      <c r="A97" s="87" t="s">
        <v>112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31"/>
      <c r="U97" s="31"/>
      <c r="V97" s="30"/>
      <c r="W97" s="30"/>
      <c r="X97" s="30"/>
      <c r="Y97" s="30"/>
      <c r="Z97" s="30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0"/>
      <c r="W98" s="30"/>
      <c r="X98" s="30"/>
      <c r="Y98" s="30"/>
      <c r="Z98" s="30"/>
    </row>
    <row r="99" spans="1:26" ht="12.75">
      <c r="A99" s="89" t="s">
        <v>113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46" t="s">
        <v>114</v>
      </c>
      <c r="U99" s="46" t="s">
        <v>115</v>
      </c>
      <c r="V99" s="30"/>
      <c r="W99" s="30"/>
      <c r="X99" s="30"/>
      <c r="Y99" s="30"/>
      <c r="Z99" s="30"/>
    </row>
    <row r="100" spans="1:26" ht="12.75">
      <c r="A100" s="105" t="s">
        <v>116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47"/>
      <c r="U100" s="50"/>
      <c r="V100" s="30"/>
      <c r="W100" s="30"/>
      <c r="X100" s="30"/>
      <c r="Y100" s="30"/>
      <c r="Z100" s="30"/>
    </row>
    <row r="101" spans="1:26" ht="12.75">
      <c r="A101" s="103" t="s">
        <v>117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47"/>
      <c r="U101" s="50"/>
      <c r="V101" s="30"/>
      <c r="W101" s="30"/>
      <c r="X101" s="30"/>
      <c r="Y101" s="30"/>
      <c r="Z101" s="30"/>
    </row>
    <row r="102" spans="1:26" ht="12.75">
      <c r="A102" s="101" t="s">
        <v>118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48">
        <v>142</v>
      </c>
      <c r="U102" s="51">
        <v>95</v>
      </c>
      <c r="V102" s="30"/>
      <c r="W102" s="30"/>
      <c r="X102" s="30"/>
      <c r="Y102" s="30"/>
      <c r="Z102" s="30"/>
    </row>
    <row r="103" spans="1:26" ht="12.75">
      <c r="A103" s="101" t="s">
        <v>119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48"/>
      <c r="U103" s="51"/>
      <c r="V103" s="30"/>
      <c r="W103" s="30"/>
      <c r="X103" s="30"/>
      <c r="Y103" s="30"/>
      <c r="Z103" s="30"/>
    </row>
    <row r="104" spans="1:26" ht="12.75">
      <c r="A104" s="101" t="s">
        <v>120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48"/>
      <c r="U104" s="51"/>
      <c r="V104" s="30"/>
      <c r="W104" s="30"/>
      <c r="X104" s="30"/>
      <c r="Y104" s="30"/>
      <c r="Z104" s="30"/>
    </row>
    <row r="105" spans="1:26" ht="12.75">
      <c r="A105" s="101" t="s">
        <v>121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48"/>
      <c r="U105" s="51"/>
      <c r="V105" s="30"/>
      <c r="W105" s="30"/>
      <c r="X105" s="30"/>
      <c r="Y105" s="30"/>
      <c r="Z105" s="30"/>
    </row>
    <row r="106" spans="1:26" ht="12.75">
      <c r="A106" s="101" t="s">
        <v>122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48"/>
      <c r="U106" s="51"/>
      <c r="V106" s="30"/>
      <c r="W106" s="30"/>
      <c r="X106" s="30"/>
      <c r="Y106" s="30"/>
      <c r="Z106" s="30"/>
    </row>
    <row r="107" spans="1:26" ht="12.75">
      <c r="A107" s="101" t="s">
        <v>123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48"/>
      <c r="U107" s="51"/>
      <c r="V107" s="30"/>
      <c r="W107" s="30"/>
      <c r="X107" s="30"/>
      <c r="Y107" s="30"/>
      <c r="Z107" s="30"/>
    </row>
    <row r="108" spans="1:26" ht="12.75">
      <c r="A108" s="101" t="s">
        <v>124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48"/>
      <c r="U108" s="51"/>
      <c r="V108" s="30"/>
      <c r="W108" s="30"/>
      <c r="X108" s="30"/>
      <c r="Y108" s="30"/>
      <c r="Z108" s="30"/>
    </row>
    <row r="109" spans="1:26" ht="12.75">
      <c r="A109" s="101" t="s">
        <v>125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48"/>
      <c r="U109" s="51"/>
      <c r="V109" s="30"/>
      <c r="W109" s="30"/>
      <c r="X109" s="30"/>
      <c r="Y109" s="30"/>
      <c r="Z109" s="30"/>
    </row>
    <row r="110" spans="1:26" ht="12.75">
      <c r="A110" s="101" t="s">
        <v>126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48"/>
      <c r="U110" s="51"/>
      <c r="V110" s="30"/>
      <c r="W110" s="30"/>
      <c r="X110" s="30"/>
      <c r="Y110" s="30"/>
      <c r="Z110" s="30"/>
    </row>
    <row r="111" spans="1:26" ht="12.75">
      <c r="A111" s="101" t="s">
        <v>127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48"/>
      <c r="U111" s="51"/>
      <c r="V111" s="30"/>
      <c r="W111" s="30"/>
      <c r="X111" s="30"/>
      <c r="Y111" s="30"/>
      <c r="Z111" s="30"/>
    </row>
    <row r="112" spans="1:26" ht="12.75">
      <c r="A112" s="101" t="s">
        <v>128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48"/>
      <c r="U112" s="51"/>
      <c r="V112" s="30"/>
      <c r="W112" s="30"/>
      <c r="X112" s="30"/>
      <c r="Y112" s="30"/>
      <c r="Z112" s="30"/>
    </row>
    <row r="113" spans="1:26" ht="12.75">
      <c r="A113" s="101" t="s">
        <v>129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48">
        <v>95</v>
      </c>
      <c r="U113" s="51">
        <v>50</v>
      </c>
      <c r="V113" s="30"/>
      <c r="W113" s="30"/>
      <c r="X113" s="30"/>
      <c r="Y113" s="30"/>
      <c r="Z113" s="30"/>
    </row>
    <row r="114" spans="1:26" ht="12.75">
      <c r="A114" s="101" t="s">
        <v>130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48"/>
      <c r="U114" s="51"/>
      <c r="V114" s="30"/>
      <c r="W114" s="30"/>
      <c r="X114" s="30"/>
      <c r="Y114" s="30"/>
      <c r="Z114" s="30"/>
    </row>
    <row r="115" spans="1:26" ht="12.75">
      <c r="A115" s="103" t="s">
        <v>131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48"/>
      <c r="U115" s="51"/>
      <c r="V115" s="30"/>
      <c r="W115" s="30"/>
      <c r="X115" s="30"/>
      <c r="Y115" s="30"/>
      <c r="Z115" s="30"/>
    </row>
    <row r="116" spans="1:26" ht="12.75">
      <c r="A116" s="101" t="s">
        <v>132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48"/>
      <c r="U116" s="51"/>
      <c r="V116" s="30"/>
      <c r="W116" s="30"/>
      <c r="X116" s="30"/>
      <c r="Y116" s="30"/>
      <c r="Z116" s="30"/>
    </row>
    <row r="117" spans="1:26" ht="12.75">
      <c r="A117" s="101" t="s">
        <v>133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48"/>
      <c r="U117" s="51"/>
      <c r="V117" s="30"/>
      <c r="W117" s="30"/>
      <c r="X117" s="30"/>
      <c r="Y117" s="30"/>
      <c r="Z117" s="30"/>
    </row>
    <row r="118" spans="1:26" ht="12.75">
      <c r="A118" s="103" t="s">
        <v>134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48"/>
      <c r="U118" s="51"/>
      <c r="V118" s="30"/>
      <c r="W118" s="30"/>
      <c r="X118" s="30"/>
      <c r="Y118" s="30"/>
      <c r="Z118" s="30"/>
    </row>
    <row r="119" spans="1:26" ht="12.75">
      <c r="A119" s="101" t="s">
        <v>135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48">
        <v>104</v>
      </c>
      <c r="U119" s="51">
        <v>60</v>
      </c>
      <c r="V119" s="30"/>
      <c r="W119" s="30"/>
      <c r="X119" s="30"/>
      <c r="Y119" s="30"/>
      <c r="Z119" s="30"/>
    </row>
    <row r="120" spans="1:26" ht="12.75">
      <c r="A120" s="85" t="s">
        <v>136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49"/>
      <c r="U120" s="52"/>
      <c r="V120" s="30"/>
      <c r="W120" s="30"/>
      <c r="X120" s="30"/>
      <c r="Y120" s="30"/>
      <c r="Z120" s="30"/>
    </row>
    <row r="121" spans="1:26" ht="12.7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30"/>
      <c r="W121" s="30"/>
      <c r="X121" s="30"/>
      <c r="Y121" s="30"/>
      <c r="Z121" s="30"/>
    </row>
    <row r="122" spans="1:26" ht="12.75">
      <c r="A122" s="82" t="s">
        <v>189</v>
      </c>
      <c r="B122" s="8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4" t="s">
        <v>190</v>
      </c>
      <c r="B123" s="8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3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2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8"/>
      <c r="W125" s="8"/>
      <c r="X125" s="8"/>
      <c r="Y125" s="8"/>
      <c r="Z125" s="8"/>
    </row>
    <row r="126" spans="22:26" ht="12.75">
      <c r="V126" s="33"/>
      <c r="W126" s="33"/>
      <c r="X126" s="33"/>
      <c r="Y126" s="33"/>
      <c r="Z126" s="33"/>
    </row>
    <row r="127" ht="12.75"/>
    <row r="128" ht="12.75"/>
    <row r="129" ht="12.75"/>
    <row r="130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</sheetData>
  <sheetProtection/>
  <mergeCells count="85">
    <mergeCell ref="C10:H10"/>
    <mergeCell ref="H1:U1"/>
    <mergeCell ref="J27:U27"/>
    <mergeCell ref="G28:G29"/>
    <mergeCell ref="G17:I17"/>
    <mergeCell ref="G21:H21"/>
    <mergeCell ref="J18:K18"/>
    <mergeCell ref="J21:K21"/>
    <mergeCell ref="G19:H19"/>
    <mergeCell ref="G20:H20"/>
    <mergeCell ref="J17:U17"/>
    <mergeCell ref="G18:H18"/>
    <mergeCell ref="A62:F62"/>
    <mergeCell ref="A27:A29"/>
    <mergeCell ref="B27:B29"/>
    <mergeCell ref="C27:C29"/>
    <mergeCell ref="D27:F27"/>
    <mergeCell ref="D28:D29"/>
    <mergeCell ref="G22:H22"/>
    <mergeCell ref="A12:U12"/>
    <mergeCell ref="A13:U13"/>
    <mergeCell ref="A14:U14"/>
    <mergeCell ref="A15:U15"/>
    <mergeCell ref="A63:F63"/>
    <mergeCell ref="J19:K19"/>
    <mergeCell ref="J20:K20"/>
    <mergeCell ref="J22:K22"/>
    <mergeCell ref="J28:J29"/>
    <mergeCell ref="G27:I27"/>
    <mergeCell ref="A31:U31"/>
    <mergeCell ref="A32:U32"/>
    <mergeCell ref="A33:U33"/>
    <mergeCell ref="A61:F61"/>
    <mergeCell ref="A68:F68"/>
    <mergeCell ref="A69:F69"/>
    <mergeCell ref="A70:F70"/>
    <mergeCell ref="A71:F71"/>
    <mergeCell ref="A64:F64"/>
    <mergeCell ref="A65:F65"/>
    <mergeCell ref="A66:F66"/>
    <mergeCell ref="A67:F67"/>
    <mergeCell ref="A88:F88"/>
    <mergeCell ref="A89:F89"/>
    <mergeCell ref="A76:F76"/>
    <mergeCell ref="A77:F77"/>
    <mergeCell ref="A103:S103"/>
    <mergeCell ref="A104:S104"/>
    <mergeCell ref="A72:F72"/>
    <mergeCell ref="A73:F73"/>
    <mergeCell ref="A101:S101"/>
    <mergeCell ref="A102:S102"/>
    <mergeCell ref="A84:F84"/>
    <mergeCell ref="A85:F85"/>
    <mergeCell ref="A86:F86"/>
    <mergeCell ref="A87:F87"/>
    <mergeCell ref="A92:F92"/>
    <mergeCell ref="A97:S97"/>
    <mergeCell ref="A99:S99"/>
    <mergeCell ref="A100:S100"/>
    <mergeCell ref="A119:S119"/>
    <mergeCell ref="A120:S120"/>
    <mergeCell ref="A115:S115"/>
    <mergeCell ref="A116:S116"/>
    <mergeCell ref="A111:S111"/>
    <mergeCell ref="A112:S112"/>
    <mergeCell ref="A117:S117"/>
    <mergeCell ref="A118:S118"/>
    <mergeCell ref="A113:S113"/>
    <mergeCell ref="A114:S114"/>
    <mergeCell ref="A105:S105"/>
    <mergeCell ref="A106:S106"/>
    <mergeCell ref="A109:S109"/>
    <mergeCell ref="A110:S110"/>
    <mergeCell ref="A107:S107"/>
    <mergeCell ref="A108:S108"/>
    <mergeCell ref="A90:F90"/>
    <mergeCell ref="A91:F91"/>
    <mergeCell ref="A74:F74"/>
    <mergeCell ref="A75:F75"/>
    <mergeCell ref="A78:F78"/>
    <mergeCell ref="A79:F79"/>
    <mergeCell ref="A80:F80"/>
    <mergeCell ref="A81:F81"/>
    <mergeCell ref="A82:F82"/>
    <mergeCell ref="A83:F83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2017-06-06T08:26:20Z</cp:lastPrinted>
  <dcterms:created xsi:type="dcterms:W3CDTF">2003-01-28T12:33:10Z</dcterms:created>
  <dcterms:modified xsi:type="dcterms:W3CDTF">2017-07-05T10:48:20Z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