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Локальная смета" sheetId="1" r:id="rId1"/>
    <sheet name="Лок.рес.см.расчет" sheetId="2" r:id="rId2"/>
  </sheets>
  <definedNames>
    <definedName name="_xlnm.Print_Titles" localSheetId="1">'Лок.рес.см.расчет'!$23:$23</definedName>
    <definedName name="_xlnm.Print_Titles" localSheetId="0">'Локальная смета'!$27:$27</definedName>
    <definedName name="_xlnm.Print_Area" localSheetId="1">'Лок.рес.см.расчет'!$A$1:$N$319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6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8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9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1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2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7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7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7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7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7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27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7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7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7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7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27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7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7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7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7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7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7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503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505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357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357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357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357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357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357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2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6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6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7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18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19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18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19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357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27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27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3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3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316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318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302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302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302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302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302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<sst xmlns="http://schemas.openxmlformats.org/spreadsheetml/2006/main" count="2821" uniqueCount="1644">
  <si>
    <t>ТЕР24-02-005-02
Установка отвода на газопроводе из полиэтиленовых труб в горизонтальной плоскости, диаметр отвода: 63 мм
1 отвод</t>
  </si>
  <si>
    <t>16,54
_____
376,9</t>
  </si>
  <si>
    <t>409
22
13</t>
  </si>
  <si>
    <t>17
_____
377</t>
  </si>
  <si>
    <t>208
_____
344</t>
  </si>
  <si>
    <t>212
23
14</t>
  </si>
  <si>
    <t>18
_____
178</t>
  </si>
  <si>
    <t>222
_____
333</t>
  </si>
  <si>
    <t>ТССЦ-507-0723
Заглушка полиэтиленовая с удлиненным хвостовиком SDR 11, диаметр 110 мм (ТУ2248-001-18425183-01)
шт.</t>
  </si>
  <si>
    <t xml:space="preserve">
_____
1820</t>
  </si>
  <si>
    <t xml:space="preserve">
_____
3640</t>
  </si>
  <si>
    <t xml:space="preserve">
_____
490</t>
  </si>
  <si>
    <t>314
36
21</t>
  </si>
  <si>
    <t>28
_____
257</t>
  </si>
  <si>
    <t>349
_____
726</t>
  </si>
  <si>
    <t>ТССЦ-507-0722
Заглушка полиэтиленовая с удлиненным хвостовиком SDR 11, диаметр 63 мм  для газопроводов(ТУ2248-001-18425183-01)
шт.</t>
  </si>
  <si>
    <t xml:space="preserve">
_____
619</t>
  </si>
  <si>
    <t xml:space="preserve">
_____
1238</t>
  </si>
  <si>
    <t xml:space="preserve">
_____
112</t>
  </si>
  <si>
    <t>ТЕР24-02-007-02
Установка седелок крановых полиэтиленовых с закладными нагревателями на газопроводе из полиэтиленовых труб , диаметры соединяемых труб: 110х32, 110х63 мм
1 соединение</t>
  </si>
  <si>
    <t>18,33
_____
437,16</t>
  </si>
  <si>
    <t>6552
334
194</t>
  </si>
  <si>
    <t>257
_____
6120</t>
  </si>
  <si>
    <t>3224
_____
184</t>
  </si>
  <si>
    <t>ТССЦ-507-0850
Седелка полиэтиленовая с ответной нижней частью Д=110х32 мм
шт.</t>
  </si>
  <si>
    <t xml:space="preserve">
_____
472,15</t>
  </si>
  <si>
    <t xml:space="preserve">
_____
6610</t>
  </si>
  <si>
    <t xml:space="preserve">
_____
25864</t>
  </si>
  <si>
    <t>1905
173
101</t>
  </si>
  <si>
    <t>133
_____
1669</t>
  </si>
  <si>
    <t>1678
_____
3234</t>
  </si>
  <si>
    <t>ТЕР24-02-007-01
Установка седелок крановых полиэтиленовых с закладными нагревателями на газопроводе из полиэтиленовых труб , диаметры соединяемых труб: 63х32 мм
1 соединение</t>
  </si>
  <si>
    <t>12,57
_____
3,16</t>
  </si>
  <si>
    <t>75
49
29</t>
  </si>
  <si>
    <t>38
_____
9</t>
  </si>
  <si>
    <t>474
_____
39</t>
  </si>
  <si>
    <t>ТССЦ-507-0845
Седелка крановая полиэтиленовая с закладными электронагревателями SDR 11, 63х32
шт.</t>
  </si>
  <si>
    <t xml:space="preserve">
_____
325</t>
  </si>
  <si>
    <t xml:space="preserve">
_____
975</t>
  </si>
  <si>
    <t xml:space="preserve">
_____
4546</t>
  </si>
  <si>
    <t>408
38
22</t>
  </si>
  <si>
    <t>29
_____
357</t>
  </si>
  <si>
    <t>360
_____
692</t>
  </si>
  <si>
    <t xml:space="preserve">                                   Домовое подключение</t>
  </si>
  <si>
    <t>ТЕР16-05-001-01
Установка вентилей, задвижек, затворов, клапанов обратных, кранов проходных на трубопроводах из стальных труб диаметром: до 25 мм
1 шт.</t>
  </si>
  <si>
    <t>16,86
_____
19,43</t>
  </si>
  <si>
    <t>882
475
262</t>
  </si>
  <si>
    <t>371
_____
428</t>
  </si>
  <si>
    <t>4662
_____
6736</t>
  </si>
  <si>
    <t>ТССЦ-302-1975
Краны газовые шаровые BROEN BALLOMAX, со сварным присоединением, стандартным проходом, с ручкой, серии КШГ 70.102, давлением 4,0 МПа (40 кгс/см2), диаметром 25 мм
шт.</t>
  </si>
  <si>
    <t xml:space="preserve">
_____
64,3</t>
  </si>
  <si>
    <t xml:space="preserve">
_____
1415</t>
  </si>
  <si>
    <t xml:space="preserve">
_____
46865</t>
  </si>
  <si>
    <t>ТЕР16-02-003-03
Прокладка трубопроводов газоснабжения из стальных водогазопроводных неоцинкованных труб диаметром: 25 мм
100 м трубопровода</t>
  </si>
  <si>
    <t>375,87
_____
3598,53</t>
  </si>
  <si>
    <t>67,61
_____
2,45</t>
  </si>
  <si>
    <t>1778
212
117</t>
  </si>
  <si>
    <t>165
_____
1583</t>
  </si>
  <si>
    <t>30
_____
1</t>
  </si>
  <si>
    <t>2079
_____
7742</t>
  </si>
  <si>
    <t>172
_____
14</t>
  </si>
  <si>
    <t>71,47
_____
299,62</t>
  </si>
  <si>
    <t>32
5
4</t>
  </si>
  <si>
    <t>6
_____
25</t>
  </si>
  <si>
    <t>76
_____
53</t>
  </si>
  <si>
    <t>58
2
1</t>
  </si>
  <si>
    <t>2
_____
55</t>
  </si>
  <si>
    <t>30
_____
237</t>
  </si>
  <si>
    <t>ТЕР22-01-021-02
Укладка трубопроводов из полиэтиленовых труб диаметром: 65 мм
1 км трубопровода</t>
  </si>
  <si>
    <t>2437,69
_____
26,5</t>
  </si>
  <si>
    <t>2431,01
_____
390,08</t>
  </si>
  <si>
    <t>167
125
73</t>
  </si>
  <si>
    <t>83
_____
1</t>
  </si>
  <si>
    <t>83
_____
13</t>
  </si>
  <si>
    <t>1048
_____
7</t>
  </si>
  <si>
    <t>520
_____
168</t>
  </si>
  <si>
    <t>ТССЦ-507-2007
Труба ПЭ 63 SDR 11 (Т), наружный диаметр 63 мм (ГОСТ 18599-2001)
10 м</t>
  </si>
  <si>
    <t xml:space="preserve">
_____
280</t>
  </si>
  <si>
    <t xml:space="preserve">
_____
958</t>
  </si>
  <si>
    <t xml:space="preserve">
_____
4992</t>
  </si>
  <si>
    <t>ТЕР22-05-003-01
Протаскивание в футляр стальных труб диаметром: 100 мм
100 м трубы, уложенной в футляр</t>
  </si>
  <si>
    <t>1026,3
_____
1111,06</t>
  </si>
  <si>
    <t>698
426
248</t>
  </si>
  <si>
    <t>328
_____
356</t>
  </si>
  <si>
    <t>4129
_____
1967</t>
  </si>
  <si>
    <t>ТССЦ-507-3723
Труба напорная из полиэтилена PE 100 для газопроводов ПЭ100 SDR11, размером 32х3,0 мм (ГОСТ Р 50838-95)
м</t>
  </si>
  <si>
    <t xml:space="preserve">
_____
8,57</t>
  </si>
  <si>
    <t xml:space="preserve">
_____
274</t>
  </si>
  <si>
    <t xml:space="preserve">
_____
1553</t>
  </si>
  <si>
    <t>ТССЦ-507-0770
Соединительная арматура трубопроводов, переход диаметром 32х25 мм
10 шт.</t>
  </si>
  <si>
    <t xml:space="preserve">
_____
39</t>
  </si>
  <si>
    <t xml:space="preserve">
_____
86</t>
  </si>
  <si>
    <t xml:space="preserve">
_____
1693</t>
  </si>
  <si>
    <t>2994
273
159</t>
  </si>
  <si>
    <t>210
_____
2622</t>
  </si>
  <si>
    <t>2637
_____
5082</t>
  </si>
  <si>
    <t>ТЕР22-01-012-02
Укладка стальных водопроводных труб с пневматическим испытанием диаметром: 75 мм
1 км трубопровода</t>
  </si>
  <si>
    <t>5733,42
_____
524,88</t>
  </si>
  <si>
    <t>5217,19
_____
983,54</t>
  </si>
  <si>
    <t>140
107
62</t>
  </si>
  <si>
    <t>70
_____
6</t>
  </si>
  <si>
    <t>64
_____
12</t>
  </si>
  <si>
    <t>879
_____
46</t>
  </si>
  <si>
    <t>412
_____
151</t>
  </si>
  <si>
    <t>ТЕР22-02-010-02
Нанесение весьма усиленной антикоррозионной изоляции из полимерных липких лент на стальные трубопроводы диаметром: 75 мм
1 км трубопровода</t>
  </si>
  <si>
    <t>2665,37
_____
19726,4</t>
  </si>
  <si>
    <t>983,77
_____
96,49</t>
  </si>
  <si>
    <t>285
44
26</t>
  </si>
  <si>
    <t>33
_____
240</t>
  </si>
  <si>
    <t>12
_____
1</t>
  </si>
  <si>
    <t>409
_____
702</t>
  </si>
  <si>
    <t>55
_____
15</t>
  </si>
  <si>
    <t>ТССЦ-103-0152
Трубы стальные электросварные прямошовные со снятой фаской из стали марок БСт2кп-БСт4кп и БСт2пс-БСт4пс наружный диаметр 89 мм, толщина стенки 2,8 мм
м</t>
  </si>
  <si>
    <t xml:space="preserve">
_____
38,9</t>
  </si>
  <si>
    <t xml:space="preserve">
_____
475</t>
  </si>
  <si>
    <t xml:space="preserve">
_____
2664</t>
  </si>
  <si>
    <t>ТЕР16-07-006-01
Заделка сальников при проходе труб через фундаменты или стены подвала диаметром: до 100 мм
1 сальник</t>
  </si>
  <si>
    <t>20,65
_____
3,1</t>
  </si>
  <si>
    <t>1045
1164
641</t>
  </si>
  <si>
    <t>909
_____
136</t>
  </si>
  <si>
    <t>11418
_____
3722</t>
  </si>
  <si>
    <t>ТЕРм08-02-141-01
Сигнальная лента в готовых траншеях без покрытий, масса 1 м: до 1 кг
100 м</t>
  </si>
  <si>
    <t>133,27
_____
-52,19</t>
  </si>
  <si>
    <t>85,65
_____
5,06</t>
  </si>
  <si>
    <t>1265
997
682</t>
  </si>
  <si>
    <t>1011
_____
-396</t>
  </si>
  <si>
    <t>650
_____
38</t>
  </si>
  <si>
    <t>12709
_____
3460</t>
  </si>
  <si>
    <t>3726
_____
483</t>
  </si>
  <si>
    <t>ТССЦ-507-3538
Лента сигнальная "Газ" ЛСГ 200 Цвет желтый
м</t>
  </si>
  <si>
    <t xml:space="preserve">
_____
0,3</t>
  </si>
  <si>
    <t xml:space="preserve">
_____
236</t>
  </si>
  <si>
    <t xml:space="preserve">
_____
911</t>
  </si>
  <si>
    <t>ТЕР27-09-012-01
Монтаж щитков щитков добавлять к расценкам таблиц с 27-09-008 по 27-09-011
100 знаков</t>
  </si>
  <si>
    <t>743,82
_____
489,12</t>
  </si>
  <si>
    <t>518
443
252</t>
  </si>
  <si>
    <t>312
_____
206</t>
  </si>
  <si>
    <t>3930
_____
1483</t>
  </si>
  <si>
    <t>тссц-101-9610
Щитки металлические
шт</t>
  </si>
  <si>
    <t xml:space="preserve">
_____
108</t>
  </si>
  <si>
    <t xml:space="preserve">
_____
4536</t>
  </si>
  <si>
    <t>ТЕР22-01-021-05
Укладка трубопроводов из полиэтиленовых труб диаметром: 150 мм
1 км трубопровода</t>
  </si>
  <si>
    <t>3326,5
_____
152,53</t>
  </si>
  <si>
    <t>4441,89
_____
694,01</t>
  </si>
  <si>
    <t>143
94
54</t>
  </si>
  <si>
    <t>60
_____
3</t>
  </si>
  <si>
    <t>80
_____
12</t>
  </si>
  <si>
    <t>753
_____
23</t>
  </si>
  <si>
    <t>497
_____
157</t>
  </si>
  <si>
    <t>ТССЦ-507-3732
Труба напорная из полиэтилена PE 100 для газопроводов ПЭ100 SDR11, размером 160х14,6 мм (ГОСТ Р 50838-95)
м</t>
  </si>
  <si>
    <t xml:space="preserve">
_____
206,24</t>
  </si>
  <si>
    <t xml:space="preserve">
_____
3712</t>
  </si>
  <si>
    <t xml:space="preserve">
_____
20843</t>
  </si>
  <si>
    <t>ТЕР22-05-003-02
Протаскивание в футляр стальных труб диаметром: 150 мм
100 м трубы, уложенной в футляр</t>
  </si>
  <si>
    <t>1090,75
_____
1422,37</t>
  </si>
  <si>
    <t>461
255
148</t>
  </si>
  <si>
    <t>196
_____
256</t>
  </si>
  <si>
    <t>2468
_____
1387</t>
  </si>
  <si>
    <t/>
  </si>
  <si>
    <t>ТЕР24-02-081-01
Устройство контрольной трубки на кожухе перехода газопровода
1 установка</t>
  </si>
  <si>
    <t>18,31
_____
259,1</t>
  </si>
  <si>
    <t>71,8
_____
4,08</t>
  </si>
  <si>
    <t>349
29
17</t>
  </si>
  <si>
    <t>18
_____
259</t>
  </si>
  <si>
    <t>72
_____
4</t>
  </si>
  <si>
    <t>230
_____
2099</t>
  </si>
  <si>
    <t>387
_____
51</t>
  </si>
  <si>
    <t>ТЕРм10-07-069-01
Защита кабелей на мостах и подходах к ним (в готовых траншеях) на: однокабельных линиях(укладка швеллера,изоляция эмалью,стоимость швеллера)
КОЭФ. К ПОЗИЦИИ:
ОЗП=1,5; ЭМ=1,25 к расх.; ЗПМ=1,25; ТЗ=1,5; ТЗМ=1,25
100 м трассы</t>
  </si>
  <si>
    <t>1757,27
_____
14820,43</t>
  </si>
  <si>
    <t>692
64
35</t>
  </si>
  <si>
    <t>70
_____
593</t>
  </si>
  <si>
    <t>884
_____
2789</t>
  </si>
  <si>
    <t>ТЕР01-02-031-04
Бурение ям глубиной до 2 м бурильно-крановыми машинами: на автомобиле, группа грунтов 2
100 ям</t>
  </si>
  <si>
    <t>2276,31
_____
232,59</t>
  </si>
  <si>
    <t>267
34
16</t>
  </si>
  <si>
    <t>251
_____
26</t>
  </si>
  <si>
    <t>1725
_____
322</t>
  </si>
  <si>
    <t>ТЕР06-01-001-13
Устройство фундаментов-столбов: бетонных
100 м3 бетона, бутобетона и железобетона в деле</t>
  </si>
  <si>
    <t>6449,24
_____
6374,53</t>
  </si>
  <si>
    <t>1934,99
_____
302,95</t>
  </si>
  <si>
    <t>334
161
85</t>
  </si>
  <si>
    <t>146
_____
144</t>
  </si>
  <si>
    <t>44
_____
7</t>
  </si>
  <si>
    <t>1833
_____
721</t>
  </si>
  <si>
    <t>250
_____
86</t>
  </si>
  <si>
    <t>ТССЦ-401-0023
Бетон тяжелый, крупность заполнителя более 40 мм, класс В7,5 (М 100)
м3</t>
  </si>
  <si>
    <t xml:space="preserve">
_____
538</t>
  </si>
  <si>
    <t xml:space="preserve">
_____
-1216</t>
  </si>
  <si>
    <t xml:space="preserve">
_____
-6220</t>
  </si>
  <si>
    <t>ТССЦ-401-0025
Бетон тяжелый, крупность заполнителя более 40 мм, класс В12,5 (М150)
м3</t>
  </si>
  <si>
    <t xml:space="preserve">
_____
578</t>
  </si>
  <si>
    <t xml:space="preserve">
_____
1306</t>
  </si>
  <si>
    <t xml:space="preserve">
_____
6642</t>
  </si>
  <si>
    <t>ТЕР09-03-039-01
Монтаж опорных конструкций: для крепления трубопроводов внутри зданий и сооружений массой до 0,1 т
1 т конструкций</t>
  </si>
  <si>
    <t>920,12
_____
297,26</t>
  </si>
  <si>
    <t>284,27
_____
1,8</t>
  </si>
  <si>
    <t>1441
797
639</t>
  </si>
  <si>
    <t>883
_____
285</t>
  </si>
  <si>
    <t>273
_____
2</t>
  </si>
  <si>
    <t>11101
_____
1858</t>
  </si>
  <si>
    <t>2123
_____
22</t>
  </si>
  <si>
    <t>ТССЦ-201-0778
Прочие индивидуальные сварные конструкции, масса сборочной единицы до 0,1 т
т</t>
  </si>
  <si>
    <t xml:space="preserve">
_____
11820</t>
  </si>
  <si>
    <t xml:space="preserve">
_____
8156</t>
  </si>
  <si>
    <t xml:space="preserve">
_____
41453</t>
  </si>
  <si>
    <t>ТЕР13-11-001-01
Антикоррозионная защита технологических трубопроводов материалами Jotun: изолированных трубопроводов с температурой рабочей среды до 120° С
1 м2 защищаемой поверхности</t>
  </si>
  <si>
    <t>27,63
_____
266,95</t>
  </si>
  <si>
    <t>68,89
_____
5,72</t>
  </si>
  <si>
    <t>142
12
8</t>
  </si>
  <si>
    <t>11
_____
104</t>
  </si>
  <si>
    <t>27
_____
2</t>
  </si>
  <si>
    <t>135
_____
318</t>
  </si>
  <si>
    <t>99
_____
28</t>
  </si>
  <si>
    <t>556
46
30</t>
  </si>
  <si>
    <t>42
_____
409</t>
  </si>
  <si>
    <t>105
_____
9</t>
  </si>
  <si>
    <t>531
_____
1247</t>
  </si>
  <si>
    <t>389
_____
110</t>
  </si>
  <si>
    <t>ТЕР24-02-120-02
Очистка полости трубопровода продувкой воздухом, условный диаметр газопровода: до 100 мм
100 м трубопровода</t>
  </si>
  <si>
    <t>12,55
_____
2,43</t>
  </si>
  <si>
    <t>169
92
54</t>
  </si>
  <si>
    <t>121
_____
23</t>
  </si>
  <si>
    <t>795
_____
294</t>
  </si>
  <si>
    <t>ТЕР24-02-006-02
Установка тройника на газопроводе из полиэтиленовых труб в горизонтальной плоскости, диаметр газопровода: 63 мм
1 тройник</t>
  </si>
  <si>
    <t>16,54
_____
250,7</t>
  </si>
  <si>
    <t>282
22
13</t>
  </si>
  <si>
    <t>17
_____
250</t>
  </si>
  <si>
    <t>425
46
26</t>
  </si>
  <si>
    <t>35
_____
358</t>
  </si>
  <si>
    <t>444
_____
667</t>
  </si>
  <si>
    <t>ТЕР24-02-121-02
Монтаж инвентарного узла для очистки и испытания газопровода, условный диаметр газопровода: до 100 мм
1 узел</t>
  </si>
  <si>
    <t>64,93
_____
38,14</t>
  </si>
  <si>
    <t>188
85
49</t>
  </si>
  <si>
    <t>65
_____
38</t>
  </si>
  <si>
    <t>816
_____
133</t>
  </si>
  <si>
    <t>ТЕР24-02-122-02
Подъем давления при испытании воздухом газопроводов низкого и среднего давления (до 0,3 МПа) условным диаметром: до 100 мм
100 м газопровода</t>
  </si>
  <si>
    <t>6,33
_____
0,73</t>
  </si>
  <si>
    <t>75
27
16</t>
  </si>
  <si>
    <t>61
_____
7</t>
  </si>
  <si>
    <t>404
_____
88</t>
  </si>
  <si>
    <t>ТЕР24-02-124-01
Выдержка под давлением до 0,6 МПа при испытании на прочность и герметичность газопроводов условным диаметром: 50-300 мм
1 участок испытания газопровода</t>
  </si>
  <si>
    <t>798,21
_____
85,12</t>
  </si>
  <si>
    <t>968
332
193</t>
  </si>
  <si>
    <t>798
_____
85</t>
  </si>
  <si>
    <t>5335
_____
1070</t>
  </si>
  <si>
    <t>ТЕР24-02-090-03
Врезка штуцером в действующие стальные газопроводы низкого давления под газом со снижением давления, условный диаметр врезаемого газопровода: до 100 мм
10 врезок</t>
  </si>
  <si>
    <t>691,59
_____
1816,22</t>
  </si>
  <si>
    <t>365
90
52</t>
  </si>
  <si>
    <t>69
_____
182</t>
  </si>
  <si>
    <t>869
_____
1770</t>
  </si>
  <si>
    <t>ТЕРм39-02-015-04
Гаммаграфический контроль трубопровода через две стенки, диаметр трубопровода: 108 мм, толщина стенки до 5 мм
1 снимок</t>
  </si>
  <si>
    <t>15,51
_____
6,75</t>
  </si>
  <si>
    <t>39
13
10</t>
  </si>
  <si>
    <t>16
_____
6</t>
  </si>
  <si>
    <t>195
_____
15</t>
  </si>
  <si>
    <t>ТЕРм39-02-006-05
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89 мм, толщина стенки до 14 мм
КОЭФ. К ПОЗИЦИИ:
ОЗП=1,15; ЭМ=1,25 к расх.; ЗПМ=1,25; ТЗ=1,15; ТЗМ=1,25
1 стык</t>
  </si>
  <si>
    <t>9,88
_____
2,81</t>
  </si>
  <si>
    <t>16
8
6</t>
  </si>
  <si>
    <t>10
_____
3</t>
  </si>
  <si>
    <t>124
_____
12</t>
  </si>
  <si>
    <t>161
69
38</t>
  </si>
  <si>
    <t>54
_____
107</t>
  </si>
  <si>
    <t>680
_____
566</t>
  </si>
  <si>
    <t xml:space="preserve">                                   Асфальтовое покрытие</t>
  </si>
  <si>
    <t>ТЕР01-02-027-10
Планировка откосов и полотна: выемок механизированным способом, группа грунтов 3
1000 м2 спланированной площади</t>
  </si>
  <si>
    <t>588,55
_____
68,91</t>
  </si>
  <si>
    <t>465
264
126</t>
  </si>
  <si>
    <t>153
_____
18</t>
  </si>
  <si>
    <t>992
_____
226</t>
  </si>
  <si>
    <t>ТЕР27-04-006-03
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кгс/см2): нижнего слоя двухслойных
1000 м2 основания</t>
  </si>
  <si>
    <t>342,44
_____
23120,2</t>
  </si>
  <si>
    <t>3284,06
_____
459,49</t>
  </si>
  <si>
    <t>6970
297
169</t>
  </si>
  <si>
    <t>89
_____
6025</t>
  </si>
  <si>
    <t>856
_____
120</t>
  </si>
  <si>
    <t>1123
_____
24786</t>
  </si>
  <si>
    <t>5273
_____
1505</t>
  </si>
  <si>
    <t>ТЕР27-04-006-04
На каждый 1 см изменения толщины слоя добавлять или исключать к расценкам 27-04-006-01, 27-04-006-02, 27-04-006-03
1000 м2 основания</t>
  </si>
  <si>
    <t xml:space="preserve">
_____
1537,2</t>
  </si>
  <si>
    <t>267,5
_____
36,45</t>
  </si>
  <si>
    <t>470
13
7</t>
  </si>
  <si>
    <t xml:space="preserve">
_____
400</t>
  </si>
  <si>
    <t>70
_____
9</t>
  </si>
  <si>
    <t xml:space="preserve">
_____
1643</t>
  </si>
  <si>
    <t>406
_____
119</t>
  </si>
  <si>
    <t>ТЕР27-06-026-01
Розлив вяжущих материалов
1 т</t>
  </si>
  <si>
    <t xml:space="preserve">
_____
3059,1</t>
  </si>
  <si>
    <t>40,92
_____
8,64</t>
  </si>
  <si>
    <t>2021
9
5</t>
  </si>
  <si>
    <t xml:space="preserve">
_____
1994</t>
  </si>
  <si>
    <t>27
_____
6</t>
  </si>
  <si>
    <t xml:space="preserve">
_____
8026</t>
  </si>
  <si>
    <t>189
_____
71</t>
  </si>
  <si>
    <t>ТЕР27-06-019-01
Устройство покрытия толщиной 3 см из холодных асфальтобетонных смесей: типа БХ
1000 м2 покрытия</t>
  </si>
  <si>
    <t>544,76
_____
394,69</t>
  </si>
  <si>
    <t>943,32
_____
102,52</t>
  </si>
  <si>
    <t>491
240
136</t>
  </si>
  <si>
    <t>142
_____
103</t>
  </si>
  <si>
    <t>246
_____
27</t>
  </si>
  <si>
    <t>1785
_____
584</t>
  </si>
  <si>
    <t>1458
_____
336</t>
  </si>
  <si>
    <t>ТССЦ-410-0002
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Б
т</t>
  </si>
  <si>
    <t xml:space="preserve">
_____
9980</t>
  </si>
  <si>
    <t xml:space="preserve">
_____
45728</t>
  </si>
  <si>
    <t>ТЕР01-01-004-03
Разработка грунта в отвал экскаваторами «драглайн» или «обратная лопата» с ковшом вместимостью: 0,4 (0,3-0,45) м3, группа грунтов 3
1000 м3 грунта</t>
  </si>
  <si>
    <t>4708,17
_____
811,27</t>
  </si>
  <si>
    <t>4334
789
353</t>
  </si>
  <si>
    <t>4233
_____
729</t>
  </si>
  <si>
    <t>26753
_____
9168</t>
  </si>
  <si>
    <t>ТЕР01-01-014-03
Разработка грунта с погрузкой на автомобили-самосвалы экскаваторами с ковшом вместимостью: 0,4 (0,35-0,45) м3, группа грунтов 3
1000 м3 грунта</t>
  </si>
  <si>
    <t>275,69
_____
6,1</t>
  </si>
  <si>
    <t>7234,27
_____
1279,44</t>
  </si>
  <si>
    <t>2428
477
213</t>
  </si>
  <si>
    <t>89
_____
2</t>
  </si>
  <si>
    <t>2337
_____
413</t>
  </si>
  <si>
    <t>1120
_____
8</t>
  </si>
  <si>
    <t>15793
_____
5195</t>
  </si>
  <si>
    <t>ТЕР01-02-057-03
Разработка грунта вручную в траншеях глубиной до 2 м без креплений с откосами, группа грунтов: 3
100 м3 грунта</t>
  </si>
  <si>
    <t>1174
939
449</t>
  </si>
  <si>
    <t>3888
3110
1487</t>
  </si>
  <si>
    <t>ТЕР23-01-001-01
Устройство основания под трубопроводы: песчаного
10 м3 основания</t>
  </si>
  <si>
    <t>105,37
_____
1287</t>
  </si>
  <si>
    <t>39,04
_____
4,26</t>
  </si>
  <si>
    <t>45390
4519
2630</t>
  </si>
  <si>
    <t>3341
_____
40811</t>
  </si>
  <si>
    <t>1238
_____
135</t>
  </si>
  <si>
    <t>42031
_____
117479</t>
  </si>
  <si>
    <t>5816
_____
1696</t>
  </si>
  <si>
    <t>ТЕР01-02-061-03
Засыпка вручную траншей, пазух котлованов и ям, группа грунтов: 3
100 м3 грунта</t>
  </si>
  <si>
    <t>938
750
359</t>
  </si>
  <si>
    <t>ТЕР01-01-034-03
Засыпка траншей и котлованов с перемещением грунта до 5 м бульдозерами мощностью: 96 кВт (130 л.с.), группа грунтов 3
1000 м3 грунта</t>
  </si>
  <si>
    <t>885,6
_____
120,52</t>
  </si>
  <si>
    <t>865
112
50</t>
  </si>
  <si>
    <t>865
_____
118</t>
  </si>
  <si>
    <t>6059
_____
1479</t>
  </si>
  <si>
    <t>ТЕР01-02-005-02
Уплотнение грунта пневматическими трамбовками, группа грунтов: 3-4
100 м3 уплотненного грунта</t>
  </si>
  <si>
    <t>238,66
_____
44,14</t>
  </si>
  <si>
    <t>3904
1905
852</t>
  </si>
  <si>
    <t>2330
_____
431</t>
  </si>
  <si>
    <t>15060
_____
5416</t>
  </si>
  <si>
    <t>ТССЦпг-03-21-01-002
Перевозка грузов автомобилями-самосвалами грузоподъемностью 10 т, работающих вне карьера, на расстояние: до 2 км I класс груза.Объем:323.5*1.79
1 т груза</t>
  </si>
  <si>
    <t>Итого прямые затраты по разделу</t>
  </si>
  <si>
    <t>20548,00
_____
183358,00</t>
  </si>
  <si>
    <t>23282,00
_____
2545,00</t>
  </si>
  <si>
    <t>258347,00
_____
752105,00</t>
  </si>
  <si>
    <t>130162,00
_____
32013,00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</si>
  <si>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</si>
  <si>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</si>
  <si>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</si>
  <si>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</si>
  <si>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</si>
  <si>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</si>
  <si>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Газоснабжение жилых домов с №19 по 50 по улице Куйбышева в селе Аргаяш Аргаяшского района Челябинской области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</si>
  <si>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</si>
  <si>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</si>
  <si>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</si>
  <si>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Итого по разделу 1 Газоснабжение жилых домов с №19 по 50 по улице Куйбышева в селе Аргаяш Аргаяшского района Челябинской области</t>
  </si>
  <si>
    <t>Итого прямые затраты по смете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</si>
  <si>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</si>
  <si>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</si>
  <si>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</si>
  <si>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</si>
  <si>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</si>
  <si>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</si>
  <si>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</si>
  <si>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</si>
  <si>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Наружные сети водопровода, канализации, теплоснабжения, газопровода</t>
  </si>
  <si>
    <t xml:space="preserve">            п.1 - ТЕР22-03-007-02</t>
  </si>
  <si>
    <t xml:space="preserve">            п.2 - ТССЦ-302-0658</t>
  </si>
  <si>
    <t xml:space="preserve">            п.3 - ТЕР22-03-014-03</t>
  </si>
  <si>
    <t xml:space="preserve">            п.4 - ТССЦ-507-1003</t>
  </si>
  <si>
    <t xml:space="preserve">            п.5 - ТЕР22-03-001-05</t>
  </si>
  <si>
    <t xml:space="preserve">            п.7 - ТЕР22-01-012-05</t>
  </si>
  <si>
    <t xml:space="preserve">            п.9 - ТЕР22-02-010-05</t>
  </si>
  <si>
    <t xml:space="preserve">            п.12 - ТЕР24-02-002-03</t>
  </si>
  <si>
    <t xml:space="preserve">            п.13 - ТЕР24-02-030-03</t>
  </si>
  <si>
    <t xml:space="preserve">            п.14 - ТЕР24-02-021-01</t>
  </si>
  <si>
    <t xml:space="preserve">            п.15 - ТЕР24-02-041-04</t>
  </si>
  <si>
    <t xml:space="preserve">            п.16 - ТССЦ-103-0161</t>
  </si>
  <si>
    <t xml:space="preserve">            п.19 - ТЕР24-02-031-01</t>
  </si>
  <si>
    <t xml:space="preserve">            п.20 - ТЕР24-02-034-01</t>
  </si>
  <si>
    <t xml:space="preserve">            п.21 - ТССЦ-507-2052</t>
  </si>
  <si>
    <t xml:space="preserve">            п.22 - ТЕР24-02-002-01</t>
  </si>
  <si>
    <t xml:space="preserve">            п.23 - ТССЦ-507-0761</t>
  </si>
  <si>
    <t xml:space="preserve">            п.24 - ТЕР24-02-034-01</t>
  </si>
  <si>
    <t xml:space="preserve">            п.25 - ТССЦ-507-2055</t>
  </si>
  <si>
    <t xml:space="preserve">            п.26 - ТЕР24-02-002-02</t>
  </si>
  <si>
    <t xml:space="preserve">            п.27 - ТЕР24-02-001-02</t>
  </si>
  <si>
    <t xml:space="preserve">            п.28 - ТССЦ-507-0742</t>
  </si>
  <si>
    <t xml:space="preserve">            п.29 - ТЕР24-02-031-02</t>
  </si>
  <si>
    <t xml:space="preserve">            п.30 - ТЕР24-02-031-02</t>
  </si>
  <si>
    <t xml:space="preserve">            п.31 - ТЕР24-02-034-01</t>
  </si>
  <si>
    <t xml:space="preserve">            п.32 - ТССЦ-507-3759</t>
  </si>
  <si>
    <t xml:space="preserve">            п.33 - ТЕР24-02-001-02</t>
  </si>
  <si>
    <t xml:space="preserve">            п.34 - ТЕР24-02-002-03</t>
  </si>
  <si>
    <t xml:space="preserve">            п.35 - ТССЦ-507-0745</t>
  </si>
  <si>
    <t xml:space="preserve">            п.36 - ТЕР24-02-006-03</t>
  </si>
  <si>
    <t xml:space="preserve">            п.37 - ТЕР24-02-002-03</t>
  </si>
  <si>
    <t xml:space="preserve">            п.38 - ТЕР24-02-006-01</t>
  </si>
  <si>
    <t xml:space="preserve">            п.39 - ТЕР24-02-002-01</t>
  </si>
  <si>
    <t xml:space="preserve">            п.40 - ТССЦ-507-0782</t>
  </si>
  <si>
    <t xml:space="preserve">            п.41 - ТЕР24-02-002-02</t>
  </si>
  <si>
    <t xml:space="preserve">            п.42 - ТЕР24-02-002-03</t>
  </si>
  <si>
    <t xml:space="preserve">            п.43 - ТССЦ-507-0781</t>
  </si>
  <si>
    <t xml:space="preserve">            п.44 - ТЕР24-02-002-02</t>
  </si>
  <si>
    <t xml:space="preserve">            п.45 - ТЕР24-02-002-01</t>
  </si>
  <si>
    <t xml:space="preserve">            п.46 - ТССЦ-507-0761</t>
  </si>
  <si>
    <t xml:space="preserve">            п.47 - ТЕР24-02-002-03</t>
  </si>
  <si>
    <t xml:space="preserve">            п.48 - ТЕР24-02-005-03</t>
  </si>
  <si>
    <t xml:space="preserve">            п.49 - ТЕР24-02-002-03</t>
  </si>
  <si>
    <t xml:space="preserve">            п.50 - ТЕР24-02-005-02</t>
  </si>
  <si>
    <t xml:space="preserve">            п.51 - ТЕР24-02-002-02</t>
  </si>
  <si>
    <t xml:space="preserve">            п.52 - ТССЦ-507-0723</t>
  </si>
  <si>
    <t xml:space="preserve">            п.53 - ТЕР24-02-002-03</t>
  </si>
  <si>
    <t xml:space="preserve">            п.54 - ТССЦ-507-0722</t>
  </si>
  <si>
    <t xml:space="preserve">            п.55 - ТЕР24-02-002-02</t>
  </si>
  <si>
    <t xml:space="preserve">            п.56 - ТЕР24-02-007-02</t>
  </si>
  <si>
    <t xml:space="preserve">            п.57 - ТССЦ-507-0850</t>
  </si>
  <si>
    <t xml:space="preserve">            п.58 - ТЕР24-02-002-01</t>
  </si>
  <si>
    <t xml:space="preserve">            п.59 - ТЕР24-02-007-01</t>
  </si>
  <si>
    <t xml:space="preserve">            п.60 - ТССЦ-507-0845</t>
  </si>
  <si>
    <t xml:space="preserve">            п.61 - ТЕР24-02-002-01</t>
  </si>
  <si>
    <t xml:space="preserve">            п.67 - ТЕР22-01-021-02</t>
  </si>
  <si>
    <t xml:space="preserve">            п.68 - ТССЦ-507-2007</t>
  </si>
  <si>
    <t xml:space="preserve">            п.69 - ТЕР22-05-003-01</t>
  </si>
  <si>
    <t xml:space="preserve">            п.70 - ТССЦ-507-3723</t>
  </si>
  <si>
    <t xml:space="preserve">            п.71 - ТССЦ-507-0770</t>
  </si>
  <si>
    <t xml:space="preserve">            п.72 - ТЕР24-02-002-01</t>
  </si>
  <si>
    <t xml:space="preserve">            п.73 - ТЕР22-01-012-02</t>
  </si>
  <si>
    <t xml:space="preserve">            п.74 - ТЕР22-02-010-02</t>
  </si>
  <si>
    <t xml:space="preserve">            п.75 - ТССЦ-103-0152</t>
  </si>
  <si>
    <t xml:space="preserve">            п.81 - ТЕР22-01-021-05</t>
  </si>
  <si>
    <t xml:space="preserve">            п.82 - ТССЦ-507-3732</t>
  </si>
  <si>
    <t xml:space="preserve">            п.83 - ТЕР22-05-003-02</t>
  </si>
  <si>
    <t xml:space="preserve">            п.85 - ТЕР24-02-081-01</t>
  </si>
  <si>
    <t xml:space="preserve">            п.95 - ТЕР24-02-120-02</t>
  </si>
  <si>
    <t xml:space="preserve">            п.96 - ТЕР24-02-120-02</t>
  </si>
  <si>
    <t xml:space="preserve">            п.97 - ТЕР24-02-006-02</t>
  </si>
  <si>
    <t xml:space="preserve">            п.98 - ТЕР24-02-002-02</t>
  </si>
  <si>
    <t xml:space="preserve">            п.99 - ТЕР24-02-121-02</t>
  </si>
  <si>
    <t xml:space="preserve">            п.100 - ТЕР24-02-122-02</t>
  </si>
  <si>
    <t xml:space="preserve">            п.101 - ТЕР24-02-124-01</t>
  </si>
  <si>
    <t xml:space="preserve">            п.102 - ТЕР24-02-090-03</t>
  </si>
  <si>
    <t xml:space="preserve">            п.116 - ТЕР23-01-001-01</t>
  </si>
  <si>
    <t xml:space="preserve">        Защита строительных конструкций и оборудования от коррозии</t>
  </si>
  <si>
    <t xml:space="preserve">            п.17 - ТЕР13-03-002-02</t>
  </si>
  <si>
    <t xml:space="preserve">            п.18 - ТЕР13-03-004-06</t>
  </si>
  <si>
    <t xml:space="preserve">            п.65 - ТЕР13-03-002-02</t>
  </si>
  <si>
    <t xml:space="preserve">            п.66 - ТЕР13-03-004-06</t>
  </si>
  <si>
    <t xml:space="preserve">            п.93 - ТЕР13-11-001-01</t>
  </si>
  <si>
    <t xml:space="preserve">            п.94 - ТЕР13-11-001-01</t>
  </si>
  <si>
    <t xml:space="preserve">        Автомобильные дороги</t>
  </si>
  <si>
    <t xml:space="preserve">            п.79 - ТЕР27-09-012-01</t>
  </si>
  <si>
    <t xml:space="preserve">            п.107 - ТЕР27-04-006-03</t>
  </si>
  <si>
    <t xml:space="preserve">            п.108 - ТЕР27-04-006-04</t>
  </si>
  <si>
    <t xml:space="preserve">            п.109 - ТЕР27-06-026-01</t>
  </si>
  <si>
    <t xml:space="preserve">            п.110 - ТЕР27-06-019-01</t>
  </si>
  <si>
    <t xml:space="preserve">            п.111 - ТССЦ-410-0002</t>
  </si>
  <si>
    <t xml:space="preserve">        Земляные работы, выполняемые по другим видам работ (подготовительным, сопутствующим, укрепительным)</t>
  </si>
  <si>
    <t xml:space="preserve">            п.87 - ТЕР01-02-031-04</t>
  </si>
  <si>
    <t xml:space="preserve">            п.106 - ТЕР01-02-027-10</t>
  </si>
  <si>
    <t xml:space="preserve">        Бетонные и железобетонные монолитные конструкции в промышленном строительстве</t>
  </si>
  <si>
    <t xml:space="preserve">            п.88 - ТЕР06-01-001-13</t>
  </si>
  <si>
    <t xml:space="preserve">        Земляные работы, выполняемые механизированным способом</t>
  </si>
  <si>
    <t xml:space="preserve">            п.112 - ТЕР01-01-004-03</t>
  </si>
  <si>
    <t xml:space="preserve">            п.113 - ТЕР01-01-014-03</t>
  </si>
  <si>
    <t xml:space="preserve">            п.118 - ТЕР01-01-034-03</t>
  </si>
  <si>
    <t xml:space="preserve">            п.119 - ТЕР01-02-005-02</t>
  </si>
  <si>
    <t xml:space="preserve">        Земляные работы, выполняемые ручным способом</t>
  </si>
  <si>
    <t xml:space="preserve">            п.114 - ТЕР01-02-057-03</t>
  </si>
  <si>
    <t xml:space="preserve">            п.115 - ТЕР01-02-057-03</t>
  </si>
  <si>
    <t xml:space="preserve">            п.117 - ТЕР01-02-061-03</t>
  </si>
  <si>
    <t xml:space="preserve">    Монтажные работы</t>
  </si>
  <si>
    <t xml:space="preserve">        Электромонтажные работы на других объектах</t>
  </si>
  <si>
    <t xml:space="preserve">            п.6 - ТЕРм08-02-472-07</t>
  </si>
  <si>
    <t xml:space="preserve">            п.8 - ТССЦ-103-0176</t>
  </si>
  <si>
    <t xml:space="preserve">            п.77 - ТЕРм08-02-141-01</t>
  </si>
  <si>
    <t xml:space="preserve">            п.78 - ТССЦ-507-3538</t>
  </si>
  <si>
    <t xml:space="preserve">            п.80 - тссц-101-9610</t>
  </si>
  <si>
    <t xml:space="preserve">            п.84 - </t>
  </si>
  <si>
    <t xml:space="preserve">        Устройство сигнализации, централизации, блокировки и связи на железных дорогах</t>
  </si>
  <si>
    <t xml:space="preserve">            п.86 - ТЕРм10-07-069-01</t>
  </si>
  <si>
    <t xml:space="preserve">            п.89 - ТССЦ-401-0023</t>
  </si>
  <si>
    <t xml:space="preserve">            п.90 - ТССЦ-401-0025</t>
  </si>
  <si>
    <t xml:space="preserve">            п.92 - ТССЦ-201-0778</t>
  </si>
  <si>
    <t xml:space="preserve">        Монтаж оборудования</t>
  </si>
  <si>
    <t xml:space="preserve">            п.103 - ТЕРм39-02-015-04</t>
  </si>
  <si>
    <t xml:space="preserve">            п.104 - ТЕРм39-02-006-05</t>
  </si>
  <si>
    <t xml:space="preserve">    Сантехнические работы</t>
  </si>
  <si>
    <t xml:space="preserve">    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</si>
  <si>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        п.10 - ТЕР16-07-006-02</t>
  </si>
  <si>
    <t xml:space="preserve">            п.11 - ТССЦ-507-0761</t>
  </si>
  <si>
    <t xml:space="preserve">            п.62 - ТЕР16-05-001-01</t>
  </si>
  <si>
    <t xml:space="preserve">            п.63 - ТССЦ-302-1975</t>
  </si>
  <si>
    <t xml:space="preserve">            п.64 - ТЕР16-02-003-03</t>
  </si>
  <si>
    <t xml:space="preserve">            п.76 - ТЕР16-07-006-01</t>
  </si>
  <si>
    <t xml:space="preserve">            п.105 - ТЕР16-07-006-02</t>
  </si>
  <si>
    <t xml:space="preserve">    Монтаж металлоконструкций</t>
  </si>
  <si>
    <t xml:space="preserve">        Строительные металлические конструкции</t>
  </si>
  <si>
    <t xml:space="preserve">            п.91 - ТЕР09-03-039-01</t>
  </si>
  <si>
    <t xml:space="preserve">    Перевозка грузов</t>
  </si>
  <si>
    <t xml:space="preserve">        Перевозка грузов автотранспортом</t>
  </si>
  <si>
    <t xml:space="preserve">            п.120 - ТССЦпг-03-21-01-002</t>
  </si>
  <si>
    <t xml:space="preserve">          Ресурсы подрядчика</t>
  </si>
  <si>
    <t xml:space="preserve">                  Трудозатраты</t>
  </si>
  <si>
    <t>1-1-5</t>
  </si>
  <si>
    <t>Рабочий строитель (ср 1,5)</t>
  </si>
  <si>
    <t xml:space="preserve">чел.час
</t>
  </si>
  <si>
    <t>1-1-8</t>
  </si>
  <si>
    <t>Рабочий строитель (ср 1,8)</t>
  </si>
  <si>
    <t>1-2-0</t>
  </si>
  <si>
    <t>Рабочий строитель (ср 2)</t>
  </si>
  <si>
    <t>1-2-5</t>
  </si>
  <si>
    <t>Рабочий строитель (ср 2,5)</t>
  </si>
  <si>
    <t>1-2-9</t>
  </si>
  <si>
    <t>Рабочий строитель (ср 2,9)</t>
  </si>
  <si>
    <t>1-3-0</t>
  </si>
  <si>
    <t>Рабочий строитель (ср 3)</t>
  </si>
  <si>
    <t>1-3-1</t>
  </si>
  <si>
    <t>Рабочий строитель (ср 3,1)</t>
  </si>
  <si>
    <t>1-3-3</t>
  </si>
  <si>
    <t>Рабочий строитель (ср 3,3)</t>
  </si>
  <si>
    <t>1-3-5</t>
  </si>
  <si>
    <t>Рабочий строитель (ср 3,5)</t>
  </si>
  <si>
    <t>1-3-6</t>
  </si>
  <si>
    <t>Рабочий строитель (ср 3,6)</t>
  </si>
  <si>
    <t>1-3-7</t>
  </si>
  <si>
    <t>Рабочий строитель (ср 3,7)</t>
  </si>
  <si>
    <t>1-3-8</t>
  </si>
  <si>
    <t>Рабочий ...</t>
  </si>
  <si>
    <t xml:space="preserve">   - Рабочий монтажник (ср 3,8)</t>
  </si>
  <si>
    <t xml:space="preserve">   - Рабочий строитель (ср 3,8)</t>
  </si>
  <si>
    <t>1-3-9</t>
  </si>
  <si>
    <t>Рабочий строитель (ср 3,9)</t>
  </si>
  <si>
    <t>1-4-0</t>
  </si>
  <si>
    <t xml:space="preserve">   - Рабочий строитель (ср 4)</t>
  </si>
  <si>
    <t xml:space="preserve">   - Рабочий монтажник (ср 4)</t>
  </si>
  <si>
    <t>1-4-3</t>
  </si>
  <si>
    <t xml:space="preserve">   - Рабочий строитель (ср 4,3)</t>
  </si>
  <si>
    <t xml:space="preserve">   - Рабочий монтажник (ср 4,3)</t>
  </si>
  <si>
    <t>1-4-5</t>
  </si>
  <si>
    <t>Рабочий строитель (ср 4,5)</t>
  </si>
  <si>
    <t>1-4-7</t>
  </si>
  <si>
    <t>Рабочий строитель (ср 4,7)</t>
  </si>
  <si>
    <t>1-4-8</t>
  </si>
  <si>
    <t>Рабочий монтажник (ср 4,8)</t>
  </si>
  <si>
    <t>1-5-0</t>
  </si>
  <si>
    <t>Рабочий строитель (ср 5)</t>
  </si>
  <si>
    <t>1-6-0</t>
  </si>
  <si>
    <t>Рабочий монтажник (ср 6)</t>
  </si>
  <si>
    <t>Затраты труда машинистов</t>
  </si>
  <si>
    <t>Итого по трудовым ресурсам</t>
  </si>
  <si>
    <t xml:space="preserve">руб
</t>
  </si>
  <si>
    <t xml:space="preserve">                  Машины и механизмы</t>
  </si>
  <si>
    <t>Прицепы тракторные 2 т</t>
  </si>
  <si>
    <t xml:space="preserve">маш.-ч
</t>
  </si>
  <si>
    <t>МТРиЭ ЧО, Пост. № 39/1</t>
  </si>
  <si>
    <t>Цистерны прицепные 5 м3</t>
  </si>
  <si>
    <t>ЧелСЦена, август 2017 г., ч.2</t>
  </si>
  <si>
    <t>Краны башенные при работе на других видах строительства 8 т</t>
  </si>
  <si>
    <t>Краны на автомобильном ходу при работе на монтаже технологического оборудования 10 т</t>
  </si>
  <si>
    <t>Краны на автомобильном ходу при работе на других видах строительства 10 т</t>
  </si>
  <si>
    <t>Краны на автомобильном ходу при работе на других видах строительства 16 т</t>
  </si>
  <si>
    <t>Автопогрузчики 5 т</t>
  </si>
  <si>
    <t>Домкраты гидравлические грузоподъемностью 63-100 т</t>
  </si>
  <si>
    <t>Лебедки ручные и рычажные тяговым усилием 14,72 кН (1,5 т)</t>
  </si>
  <si>
    <t>Лебедки электрические тяговым усилием до 5,79 кН (0,59 т)</t>
  </si>
  <si>
    <t>Лебедки электрические тяговым усилием до 12,26 кН (1,25 т)</t>
  </si>
  <si>
    <t>Лебедки электрические тяговым усилием до 31,39 кН (3,2 т)</t>
  </si>
  <si>
    <t>Лебедки электрические тяговым усилием 78,48 кН (8 т)</t>
  </si>
  <si>
    <t>Электростанции передвижные 4 кВт</t>
  </si>
  <si>
    <t>Агрегаты сварочные передвижные с номинальным сварочным током 250-400 А с дизельным двигателем</t>
  </si>
  <si>
    <t>Установки для сварки ручной дуговой (постоянного тока)</t>
  </si>
  <si>
    <t>Аппарат для газовой сварки и резки</t>
  </si>
  <si>
    <t>Преобразователи сварочные с номинальным сварочным током 315-500 А</t>
  </si>
  <si>
    <t>Электрические печи для сушки сварочных материалов с регулированием температуры в пределах от 80 °С до 500 °С</t>
  </si>
  <si>
    <t>Электрические печи для сушки сварочных материалов с регулированием температуры в пределах от 80 °С до 500 °С при работе от передвижных электростанций</t>
  </si>
  <si>
    <t>Дефектоскопы ультразвуковые</t>
  </si>
  <si>
    <t>Гамма-дефектоскопы с толщиной просвечиваемой стали до 80 мм</t>
  </si>
  <si>
    <t>Установки для гидравлических испытаний трубопроводов, давление нагнетания низкое 0,1 МПа (1 кгс/см2), высокое 10 МПа (100 кгс/см2) при работе от передвижных электростанций</t>
  </si>
  <si>
    <t>Компрессоры передвижные с двигателем внутреннего сгорания давлением до 686 кПа (7 ат), производительность до 5 м3/мин</t>
  </si>
  <si>
    <t>Экскаваторы одноковшовые дизельные на гусеничном ходу при работе на других видах строительства 0,4 м3</t>
  </si>
  <si>
    <t>Экскаваторы одноковшовые дизельные на гусеничном ходу при работе на других видах строительства 0,65 м3</t>
  </si>
  <si>
    <t>Экскаваторы одноковшовые дизельные на пневмоколесном ходу при работе на других видах строительства 0,25 м3</t>
  </si>
  <si>
    <t>Бульдозеры при работе на сооружении магистральных трубопроводов 96 кВт (130 л.с.)</t>
  </si>
  <si>
    <t>Бульдозеры при работе на других видах строительства 59 кВт (80 л.с.)</t>
  </si>
  <si>
    <t>Бульдозеры при работе на других видах строительства 79 кВт (108 л.с.)</t>
  </si>
  <si>
    <t>Бульдозеры при работе на других видах строительства 96 кВт (130 л.с.)</t>
  </si>
  <si>
    <t>Агрегаты для сварки полиэтиленовых труб</t>
  </si>
  <si>
    <t>Вибратор глубинный</t>
  </si>
  <si>
    <t>Автогудронаторы 3500 л</t>
  </si>
  <si>
    <t>Автогрейдеры среднего типа 99 кВт (135 л.с.)</t>
  </si>
  <si>
    <t>Гудронаторы ручные</t>
  </si>
  <si>
    <t>Катки дорожные самоходные гладкие 8 т</t>
  </si>
  <si>
    <t>Катки дорожные самоходные гладкие 13 т</t>
  </si>
  <si>
    <t>Котлы битумные передвижные 400 л</t>
  </si>
  <si>
    <t>Машины поливомоечные 6000 л</t>
  </si>
  <si>
    <t>Укладчики асфальтобетона</t>
  </si>
  <si>
    <t>Трактор с щетками дорожными навесными</t>
  </si>
  <si>
    <t>Агрегаты сварочные двухпостовые для ручной сварки на тракторе 79 кВт (108 л.с.)</t>
  </si>
  <si>
    <t>Трубоукладчики для труб диаметром до 400 мм грузоподъемностью 6,3 т</t>
  </si>
  <si>
    <t>Машины для очистки и грунтовки труб диаметром 600-800 мм</t>
  </si>
  <si>
    <t>Машины для очистки и изоляции полимерными лентами труб диаметром 600-800 мм</t>
  </si>
  <si>
    <t>Установки для подогрева стыков</t>
  </si>
  <si>
    <t>Установки для сушки труб диаметром до 500 мм</t>
  </si>
  <si>
    <t>Тракторы на пневмоколесном ходу 29 кВт (40 л.с.)</t>
  </si>
  <si>
    <t>Машины бурильно-крановые на автомобиле, глубина бурения 3,5 м</t>
  </si>
  <si>
    <t>Машины шлифовальные электрические</t>
  </si>
  <si>
    <t>Трамбовки пневматические при работе от передвижных компрессорных станций</t>
  </si>
  <si>
    <t>МТРиЭ ЧО, Пост. № 39/1  (331101-1)</t>
  </si>
  <si>
    <t>Пылесосы промышленные</t>
  </si>
  <si>
    <t>Аппарат пескоструйный при работе от передвижного компрессора</t>
  </si>
  <si>
    <t>МТРиЭ ЧО, Пост. № 39/1 (331410-1)</t>
  </si>
  <si>
    <t>Пила цепная электрическая</t>
  </si>
  <si>
    <t>Агрегаты окрасочные высокого давления для окраски поверхностей конструкций мощностью 1 кВт</t>
  </si>
  <si>
    <t>Агрегаты окрасочные высокого давления для окраски поверхностей конструкций мощностью 2 кВт</t>
  </si>
  <si>
    <t>Компрессоры передвижные давлением до 14 ат, производительность более 10 м3/мин</t>
  </si>
  <si>
    <t>Компьютер сварочный</t>
  </si>
  <si>
    <t>Аппарат для ручной сварки полиэтиленовых труб «встык»</t>
  </si>
  <si>
    <t>Генератор сварочный для сварки полиэтиленовых труб</t>
  </si>
  <si>
    <t>Гидравлическая лебедка-ворот в комплекте с гидравлическим агрегатом на автоприцепе</t>
  </si>
  <si>
    <t>Позиционер-центратор многоцелевой для сборки и сварки полиэтиленовых соединительных деталей с трубой диаметром 32 мм</t>
  </si>
  <si>
    <t>Позиционер-центратор многоцелевой для сборки и сварки полиэтиленовых соединительных деталей с трубой диаметром 63 мм</t>
  </si>
  <si>
    <t>Позиционер-центратор многоцелевой для сборки и сварки полиэтиленовых соединительных деталей с трубой диаметром 110 мм</t>
  </si>
  <si>
    <t>Позиционер-центратор для сборки и сварки при помощи соединительных деталей с закладными нагревателями полиэтиленовых труб диаметром 63 мм</t>
  </si>
  <si>
    <t>Позиционер-центратор для сборки и сварки при помощи соединительных деталей с закладными нагревателями полиэтиленовых труб диаметром 110 мм</t>
  </si>
  <si>
    <t>Позиционер-центратор для сборки и сварки при помощи соединительных деталей с закладными нагревателями полиэтиленовых труб диаметром 32 мм</t>
  </si>
  <si>
    <t>Автомобили бортовые, грузоподъемность до 5 т</t>
  </si>
  <si>
    <t>Автомобиль-самосвал, грузоподъемность до 7 т</t>
  </si>
  <si>
    <t>Тягачи седельные, грузоподъемность 12 т</t>
  </si>
  <si>
    <t>Полуприцепы общего назначения, грузоподъемность 12 т</t>
  </si>
  <si>
    <t>Прицеп типа ПС-3100 для барабанов полиэтиленовых труб</t>
  </si>
  <si>
    <t>Спецавтомашины грузоподъемностью до 8 т, вездеходы</t>
  </si>
  <si>
    <t>Итого по строительным машинам</t>
  </si>
  <si>
    <t xml:space="preserve">                  Материалы</t>
  </si>
  <si>
    <t>101-0063</t>
  </si>
  <si>
    <t>Ацетилен растворенный технический марки А</t>
  </si>
  <si>
    <t xml:space="preserve">т
</t>
  </si>
  <si>
    <t>26.03.040</t>
  </si>
  <si>
    <t>101-0073</t>
  </si>
  <si>
    <t>Битумы нефтяные строительные марки БН-90/10</t>
  </si>
  <si>
    <t>МТРиЭ ЧО, Пост.от 10.08.2017 г. №39/1, п.102</t>
  </si>
  <si>
    <t>101-0122</t>
  </si>
  <si>
    <t>Гайки шестигранные диаметр резьбы 10 мм</t>
  </si>
  <si>
    <t>08.05.189</t>
  </si>
  <si>
    <t>101-0309</t>
  </si>
  <si>
    <t>Канаты пеньковые пропитанные</t>
  </si>
  <si>
    <t>Среднее (10.01.396/30301.03*32875.34, 10.01.392)</t>
  </si>
  <si>
    <t>101-0322</t>
  </si>
  <si>
    <t>Керосин для технических целей марок КТ-1, КТ-2</t>
  </si>
  <si>
    <t>МТРиЭ ЧО, Пост.от 10.08.2017 г. №39/1, п.108</t>
  </si>
  <si>
    <t>101-0324</t>
  </si>
  <si>
    <t>Кислород технический газообразный</t>
  </si>
  <si>
    <t xml:space="preserve">м3
</t>
  </si>
  <si>
    <t>26.03.080</t>
  </si>
  <si>
    <t>101-0388</t>
  </si>
  <si>
    <t>Краски масляные земляные марки МА-0115 мумия, сурик железный</t>
  </si>
  <si>
    <t>К=1,1 МТРиЭ ЧО, Пост.от 10.08.2017 г. №39/1</t>
  </si>
  <si>
    <t>101-0585</t>
  </si>
  <si>
    <t>Масло дизельное моторное М-10ДМ</t>
  </si>
  <si>
    <t>27.01.102/0.92532*1000</t>
  </si>
  <si>
    <t>101-0596</t>
  </si>
  <si>
    <t>Мастика битумно-кукерсольная холодная</t>
  </si>
  <si>
    <t>МТРиЭ ЧО, Пост.от 10.08.2017 г. №39/1, п.115</t>
  </si>
  <si>
    <t>101-0620</t>
  </si>
  <si>
    <t>Мел природный молотый</t>
  </si>
  <si>
    <t>Среднее (13.01.117,13.01.119)</t>
  </si>
  <si>
    <t>101-0628</t>
  </si>
  <si>
    <t>Олифа комбинированная, марки К-3</t>
  </si>
  <si>
    <t>МТРиЭ ЧО, Пост.от 10.08.2017 г. №39/1, п.376</t>
  </si>
  <si>
    <t>101-0782</t>
  </si>
  <si>
    <t>Поковки из квадратных заготовок, масса 1,8 кг</t>
  </si>
  <si>
    <t>МТРиЭ ЧО, Пост.от 10.08.2017 г. №39/1, п.117</t>
  </si>
  <si>
    <t>101-0797</t>
  </si>
  <si>
    <t>Проволока горячекатаная в мотках, диаметром 6,3-6,5 мм</t>
  </si>
  <si>
    <t>МТРиЭ ЧО, Пост.от 10.08.2017 г. №39/1, п.118</t>
  </si>
  <si>
    <t>101-0807</t>
  </si>
  <si>
    <t>Проволока сварочная легированная диаметром 4 мм</t>
  </si>
  <si>
    <t>МТРиЭ ЧО, Пост.от 10.08.2017 г. №39/1, п.119</t>
  </si>
  <si>
    <t>101-0813</t>
  </si>
  <si>
    <t>Проволока стальная низкоуглеродистая разного назначения оцинкованная диаметром 3,0 мм</t>
  </si>
  <si>
    <t>МТРиЭ ЧО, Пост.от 10.08.2017 г. №39/1, п.377</t>
  </si>
  <si>
    <t>101-0850</t>
  </si>
  <si>
    <t>Резина листовая вулканизованная цветная</t>
  </si>
  <si>
    <t xml:space="preserve">кг
</t>
  </si>
  <si>
    <t>Среднее (11.06.420, 11.06.4201)/42.8*22.12</t>
  </si>
  <si>
    <t>101-0962</t>
  </si>
  <si>
    <t>Смазка солидол жировой марки «Ж»</t>
  </si>
  <si>
    <t>27.01.090</t>
  </si>
  <si>
    <t>101-1019</t>
  </si>
  <si>
    <t>Швеллеры № 40 из стали марки Ст0</t>
  </si>
  <si>
    <t>Среднее (08.04.085/5424.71*4822.3, 08.04.086/5349.52*4822.3)</t>
  </si>
  <si>
    <t>101-1292</t>
  </si>
  <si>
    <t>Уайт-спирит</t>
  </si>
  <si>
    <t>МТРиЭ ЧО, Пост.от 10.08.2017 г. №39/1, п.380</t>
  </si>
  <si>
    <t>101-1355</t>
  </si>
  <si>
    <t>Цемент гипсоглиноземистый расширяющийся</t>
  </si>
  <si>
    <t>13.01.105</t>
  </si>
  <si>
    <t>101-1513</t>
  </si>
  <si>
    <t>Электроды диаметром 4 мм Э42</t>
  </si>
  <si>
    <t>08.07.006</t>
  </si>
  <si>
    <t>101-1514</t>
  </si>
  <si>
    <t>Электроды диаметром 4 мм Э42А</t>
  </si>
  <si>
    <t>101-1515</t>
  </si>
  <si>
    <t>Электроды диаметром 4 мм Э46</t>
  </si>
  <si>
    <t>Среднее (08.07.010, 08.07.030, 08.07.100)</t>
  </si>
  <si>
    <t>101-1521</t>
  </si>
  <si>
    <t>Электроды диаметром 5 мм Э42</t>
  </si>
  <si>
    <t>08.07.007</t>
  </si>
  <si>
    <t>101-1522</t>
  </si>
  <si>
    <t>Электроды диаметром 5 мм Э42А</t>
  </si>
  <si>
    <t>101-1529</t>
  </si>
  <si>
    <t>Электроды диаметром 6 мм Э42</t>
  </si>
  <si>
    <t>08.07.008</t>
  </si>
  <si>
    <t>101-1530</t>
  </si>
  <si>
    <t>Электроды диаметром 6 мм Э42А</t>
  </si>
  <si>
    <t>101-1561</t>
  </si>
  <si>
    <t>Битумы нефтяные дорожные жидкие, класс МГ, СГ</t>
  </si>
  <si>
    <t>101-1597</t>
  </si>
  <si>
    <t>Брезент</t>
  </si>
  <si>
    <t xml:space="preserve">м2
</t>
  </si>
  <si>
    <t>26.10.015</t>
  </si>
  <si>
    <t>101-1627</t>
  </si>
  <si>
    <t>Сталь листовая углеродистая обыкновенного качества марки ВСт3пс5 толщиной 4-6 мм</t>
  </si>
  <si>
    <t>Среднее (08.04.019, 08.04.0192, 08.04.0202)</t>
  </si>
  <si>
    <t>101-1641</t>
  </si>
  <si>
    <t>Сталь угловая равнополочная, марка стали ВСт3кп2, размером 50x50x5 мм</t>
  </si>
  <si>
    <t>МТРиЭ ЧО, Пост.от 10.08.2017 г. №39/1, п.138</t>
  </si>
  <si>
    <t>101-1644</t>
  </si>
  <si>
    <t>Швеллеры № 10 сталь марки Ст3пс5</t>
  </si>
  <si>
    <t>08.04.0775</t>
  </si>
  <si>
    <t>101-1668</t>
  </si>
  <si>
    <t>Рогожа</t>
  </si>
  <si>
    <t>26.10.080</t>
  </si>
  <si>
    <t>101-1669</t>
  </si>
  <si>
    <t>Очес льняной</t>
  </si>
  <si>
    <t>10.01.394</t>
  </si>
  <si>
    <t>101-1703</t>
  </si>
  <si>
    <t>Прокладки резиновые (пластина техническая прессованная)</t>
  </si>
  <si>
    <t>Среднее (11.06.409,11.06.413,11.06.412,11.06.410,11.06.420)</t>
  </si>
  <si>
    <t>101-1705</t>
  </si>
  <si>
    <t>Пакля пропитанная</t>
  </si>
  <si>
    <t>10.01.390</t>
  </si>
  <si>
    <t>101-1714</t>
  </si>
  <si>
    <t>Болты с гайками и шайбами строительные</t>
  </si>
  <si>
    <t>МТРиЭ ЧО, Пост.от 10.08.2017 г. №39/1, п.139</t>
  </si>
  <si>
    <t>101-1742</t>
  </si>
  <si>
    <t>Толь с крупнозернистой посыпкой гидроизоляционный марки ТГ-350</t>
  </si>
  <si>
    <t>11.01.328</t>
  </si>
  <si>
    <t>101-1755</t>
  </si>
  <si>
    <t>Сталь полосовая, марка стали Ст3сп шириной 50-200 мм толщиной 4-5 мм</t>
  </si>
  <si>
    <t>08.04.0354</t>
  </si>
  <si>
    <t>101-1757</t>
  </si>
  <si>
    <t>Ветошь</t>
  </si>
  <si>
    <t>26.10.030</t>
  </si>
  <si>
    <t>101-1782</t>
  </si>
  <si>
    <t>Ткань мешочная</t>
  </si>
  <si>
    <t xml:space="preserve">10 м2
</t>
  </si>
  <si>
    <t>101-1805</t>
  </si>
  <si>
    <t>Гвозди строительные</t>
  </si>
  <si>
    <t>МТРиЭ ЧО, Пост.от 10.08.2017 г. №39/1, п.144</t>
  </si>
  <si>
    <t>101-1924</t>
  </si>
  <si>
    <t>101-1968</t>
  </si>
  <si>
    <t>Грунтовка битумная под полимерное или резиновое покрытие</t>
  </si>
  <si>
    <t>МТРиЭ ЧО, Пост.от 10.08.2017 г. №39/1, п.154</t>
  </si>
  <si>
    <t>101-1994</t>
  </si>
  <si>
    <t>Краски маркировочные МКЭ-4</t>
  </si>
  <si>
    <t>14.01.140.8</t>
  </si>
  <si>
    <t>101-2086</t>
  </si>
  <si>
    <t>Детали лесов стальные, укомплектованные пробками, крючками и хомутами, окрашенные</t>
  </si>
  <si>
    <t>Среднее (08.01.012, 08.01.654.1/0.01125,08.01.654.2/0.010, 08.01.654.3/0.00465,08.01.654.4/0.00215,08.01.654.7/0.0062,08.01.654.8/0.0195, 08.01.638)</t>
  </si>
  <si>
    <t>101-2143</t>
  </si>
  <si>
    <t>Краска</t>
  </si>
  <si>
    <t>МТРиЭ ЧО, Пост.от 10.08.2017 г. №39/1, п.373</t>
  </si>
  <si>
    <t>101-2211</t>
  </si>
  <si>
    <t>Пленка радиографическая РТ-5</t>
  </si>
  <si>
    <t xml:space="preserve">дм2
</t>
  </si>
  <si>
    <t>Среднее (37.03.003, 37.03.004, 37.03.011, 37.03.0111, 37.03.012, 37.03.0121, 37.03.016, 37.03.017, 37.03.018)</t>
  </si>
  <si>
    <t>101-2278</t>
  </si>
  <si>
    <t>Пропан-бутан, смесь техническая</t>
  </si>
  <si>
    <t>26.03.130</t>
  </si>
  <si>
    <t>101-2370</t>
  </si>
  <si>
    <t>Салфетки хлопчатобумажные</t>
  </si>
  <si>
    <t>Среднее (26.10.021,26.10.021.1/0.0576)</t>
  </si>
  <si>
    <t>101-2467</t>
  </si>
  <si>
    <t>Растворитель марки Р-4</t>
  </si>
  <si>
    <t>Среднее (14.01.401, 14.01.402)</t>
  </si>
  <si>
    <t>101-2477</t>
  </si>
  <si>
    <t>Лента мастично-полимерная типа «Лиам»</t>
  </si>
  <si>
    <t>Среднее (10.02.206, 10.02.2061)</t>
  </si>
  <si>
    <t>101-2478</t>
  </si>
  <si>
    <t>Лента К226</t>
  </si>
  <si>
    <t xml:space="preserve">100 м
</t>
  </si>
  <si>
    <t>19.17.742</t>
  </si>
  <si>
    <t>101-2489</t>
  </si>
  <si>
    <t>Лента поливинилхлоридная липкая толщиной 0,4 мм</t>
  </si>
  <si>
    <t>10.02.202</t>
  </si>
  <si>
    <t>101-2562</t>
  </si>
  <si>
    <t>Флюс АН-47</t>
  </si>
  <si>
    <t>МТРиЭ ЧО, Пост.от 10.08.2017 г. №39/1, п.355</t>
  </si>
  <si>
    <t>101-2575</t>
  </si>
  <si>
    <t>Болты с гайками и шайбами для санитарно-технических работ диаметром 12 мм</t>
  </si>
  <si>
    <t>08.05.1694</t>
  </si>
  <si>
    <t>101-2576</t>
  </si>
  <si>
    <t>Болты с гайками и шайбами для санитарно-технических работ диаметром 16 мм</t>
  </si>
  <si>
    <t>08.05.170</t>
  </si>
  <si>
    <t>101-2594</t>
  </si>
  <si>
    <t>Детали деревянные лесов из пиломатериалов хвойных пород</t>
  </si>
  <si>
    <t>09.01.133</t>
  </si>
  <si>
    <t>101-3271</t>
  </si>
  <si>
    <t>Фотопроявитель</t>
  </si>
  <si>
    <t xml:space="preserve">л
</t>
  </si>
  <si>
    <t>Среднее (37.03.032, 37.03.033, 37.03.034, 37.03.035)</t>
  </si>
  <si>
    <t>101-3272</t>
  </si>
  <si>
    <t>Фотофиксаж</t>
  </si>
  <si>
    <t>Среднее (37.03.036, 37.03.037, 37.03.038, 37.03.039)</t>
  </si>
  <si>
    <t>101-3594</t>
  </si>
  <si>
    <t>Лента полиэтиленовая с липким слоем А50</t>
  </si>
  <si>
    <t>Среднее (10.02.203, 10.02.202)</t>
  </si>
  <si>
    <t>101-5791</t>
  </si>
  <si>
    <t>Растворитель JotunThinner 17"</t>
  </si>
  <si>
    <t>14.01.416.3</t>
  </si>
  <si>
    <t>101-5833</t>
  </si>
  <si>
    <t>Пленка диффузионная Tyvek Soft</t>
  </si>
  <si>
    <t>10.02.127</t>
  </si>
  <si>
    <t>101-8001</t>
  </si>
  <si>
    <t>Кислота уксусная</t>
  </si>
  <si>
    <t>26.02.076</t>
  </si>
  <si>
    <t>102-0008</t>
  </si>
  <si>
    <t>Лесоматериалы круглые хвойных пород для строительства диаметром 14-24 см, длиной 3-6,5 м</t>
  </si>
  <si>
    <t>102-0023</t>
  </si>
  <si>
    <t>Бруски обрезные хвойных пород длиной 4-6,5 м, шириной 75-150 мм, толщиной 40-75 мм, I сорта</t>
  </si>
  <si>
    <t>09.01.071</t>
  </si>
  <si>
    <t>102-0025</t>
  </si>
  <si>
    <t>Бруски обрезные хвойных пород длиной 4-6,5 м, шириной 75-150 мм, толщиной 40-75 мм, III сорта</t>
  </si>
  <si>
    <t>МТРиЭ ЧО, Пост.от 10.08.2017 г. №39/1, п.176</t>
  </si>
  <si>
    <t>102-0061</t>
  </si>
  <si>
    <t>Доски обрезные хвойных пород длиной 4-6,5 м, шириной 75-150 мм, толщиной 44 мм и более, III сорта</t>
  </si>
  <si>
    <t>МТРиЭ ЧО, Пост.от 10.08.2017 г. №39/1, п.179</t>
  </si>
  <si>
    <t>103-0155</t>
  </si>
  <si>
    <t>Трубы стальные электросварные прямошовные со снятой фаской из стали марок БСт2кп-БСт4кп и БСт2пс-БСт4пс наружный диаметр 89 мм, толщина стенки 4,0 мм</t>
  </si>
  <si>
    <t xml:space="preserve">м
</t>
  </si>
  <si>
    <t>МТРиЭ ЧО, Пост.от 10.08.2017 г. №39/1, п.188*8.39/1000</t>
  </si>
  <si>
    <t>103-1009</t>
  </si>
  <si>
    <t>Фасонные стальные сварные части, диаметр до 800 мм</t>
  </si>
  <si>
    <t>МТРиЭ ЧО, Пост.от 10.08.2017 г. №39/1, п.198</t>
  </si>
  <si>
    <t>103-8009</t>
  </si>
  <si>
    <t>Трубы стальные изолированные двухслойным покрытием из экструдированного полиэтилена «СЭВИЛЕН», диаметр условного прохода 108 мм, толщина стенки 4,0 мм</t>
  </si>
  <si>
    <t>15.01.1341+15.11.195.5</t>
  </si>
  <si>
    <t>104-0002</t>
  </si>
  <si>
    <t>Вата минеральная</t>
  </si>
  <si>
    <t>10.01.063</t>
  </si>
  <si>
    <t>113-0021</t>
  </si>
  <si>
    <t>Грунтовка ГФ-021 красно-коричневая</t>
  </si>
  <si>
    <t>МТРиЭ ЧО, Пост.от 10.08.2017 г. №39/1, п.219</t>
  </si>
  <si>
    <t>113-0026</t>
  </si>
  <si>
    <t>Грунтовка ФЛ-03К коричневая</t>
  </si>
  <si>
    <t>14.01.340</t>
  </si>
  <si>
    <t>113-0073</t>
  </si>
  <si>
    <t>Клей фенолполивинилацетатный марки БФ-2, БФ-2Н, сорт высший</t>
  </si>
  <si>
    <t>11.02.310</t>
  </si>
  <si>
    <t>113-0077</t>
  </si>
  <si>
    <t>Ксилол нефтяной марки А</t>
  </si>
  <si>
    <t>113-0226</t>
  </si>
  <si>
    <t>Эмаль ХВ-124 голубая</t>
  </si>
  <si>
    <t>14.01.152</t>
  </si>
  <si>
    <t>113-0228</t>
  </si>
  <si>
    <t>Эмаль ХВ-125 серебристая</t>
  </si>
  <si>
    <t>МТРиЭ ЧО, Пост.от 10.08.2017 г. №39/1, п.220</t>
  </si>
  <si>
    <t>113-0342</t>
  </si>
  <si>
    <t>Эмаль КЧ-728 белая</t>
  </si>
  <si>
    <t>Код ОКП 23 13</t>
  </si>
  <si>
    <t>113-0359</t>
  </si>
  <si>
    <t>Обезжириватель «CAMISOLVE»</t>
  </si>
  <si>
    <t>Код ОКП 23 10 00</t>
  </si>
  <si>
    <t>113-0656</t>
  </si>
  <si>
    <t>Грунтовка Jotacote Universal</t>
  </si>
  <si>
    <t>14.01.340.10</t>
  </si>
  <si>
    <t>113-1786</t>
  </si>
  <si>
    <t>Лак битумный БТ-123</t>
  </si>
  <si>
    <t>201-0696</t>
  </si>
  <si>
    <t>Газопроводы: опорные части, опоры, кронштейны, подвески, хомуты, седла, тарельчатые компенсаторы, прямолинейные участки, фасонные части дорожного габарита упругодеформированные до железнодорожного габарита</t>
  </si>
  <si>
    <t>Среднее (08.01.015, 08.01.638)</t>
  </si>
  <si>
    <t>203-0511</t>
  </si>
  <si>
    <t>Щиты из досок толщиной 25 мм</t>
  </si>
  <si>
    <t>МТРиЭ ЧО, Пост.от 10.08.2017 г. №39/1, п.262</t>
  </si>
  <si>
    <t>203-0514</t>
  </si>
  <si>
    <t>Щиты настила</t>
  </si>
  <si>
    <t>301-3193</t>
  </si>
  <si>
    <t>Ковер</t>
  </si>
  <si>
    <t xml:space="preserve">шт.
</t>
  </si>
  <si>
    <t>20.06.149*0.012</t>
  </si>
  <si>
    <t>301-3281</t>
  </si>
  <si>
    <t>Трубка контрольная</t>
  </si>
  <si>
    <t xml:space="preserve">компл.
</t>
  </si>
  <si>
    <t>Код ОКП 52 63 12</t>
  </si>
  <si>
    <t>302-1313</t>
  </si>
  <si>
    <t>Трубопроводы из стальных водогазопроводных неоцинкованных труб с гильзами и креплениями для газоснабжения диаметром 25 мм</t>
  </si>
  <si>
    <t>15.01.1223*0.004541</t>
  </si>
  <si>
    <t>302-1970</t>
  </si>
  <si>
    <t>Вентили автомобильные в сборе</t>
  </si>
  <si>
    <t>Код ОКП 45</t>
  </si>
  <si>
    <t>401-0005</t>
  </si>
  <si>
    <t>Бетон тяжелый, класс В12,5 (М150)</t>
  </si>
  <si>
    <t>МТРиЭ ЧО, Пост.от 10.08.2017 г. №39/1, п.400</t>
  </si>
  <si>
    <t>403-1103</t>
  </si>
  <si>
    <t>Плиты железобетонные опорные</t>
  </si>
  <si>
    <t>МТРиЭ ЧО, Пост.от 10.08.2017 г. №39/1, п.019</t>
  </si>
  <si>
    <t>405-0253</t>
  </si>
  <si>
    <t>Известь строительная негашеная комовая, сорт I</t>
  </si>
  <si>
    <t>МТРиЭ ЧО, Пост.от 10.08.2017 г. №39/1, п.372</t>
  </si>
  <si>
    <t>405-1601</t>
  </si>
  <si>
    <t>Известь строительная негашеная хлорная, марки А</t>
  </si>
  <si>
    <t>26.02.050</t>
  </si>
  <si>
    <t>407-0006</t>
  </si>
  <si>
    <t>Глина шамотная</t>
  </si>
  <si>
    <t>38.03.001</t>
  </si>
  <si>
    <t>408-0015</t>
  </si>
  <si>
    <t>Щебень из природного камня для строительных работ марка 800, фракция 20-40 мм</t>
  </si>
  <si>
    <t>Среднее (06.01.030, 06.01.100, 06.01.118.3)</t>
  </si>
  <si>
    <t>408-0016</t>
  </si>
  <si>
    <t>Щебень из природного камня для строительных работ марка 800, фракция 40-70 мм</t>
  </si>
  <si>
    <t>Среднее (06.01.029, 06.01.118.4, 06.01.031, 06.01.110)</t>
  </si>
  <si>
    <t>408-0122</t>
  </si>
  <si>
    <t>Песок природный для строительных работ средний</t>
  </si>
  <si>
    <t>МТРиЭ ЧО, Пост.от 10.08.2017 г. №39/1, п.095</t>
  </si>
  <si>
    <t>409-0030</t>
  </si>
  <si>
    <t>Шлак гранулированный</t>
  </si>
  <si>
    <t>Среднее (07.01.110, 07.01.081/1.1)</t>
  </si>
  <si>
    <t>411-0001</t>
  </si>
  <si>
    <t>Вода</t>
  </si>
  <si>
    <t>Среднее (26.01.015, 26.01.017)</t>
  </si>
  <si>
    <t>411-0002</t>
  </si>
  <si>
    <t>Вода водопроводная</t>
  </si>
  <si>
    <t>506-1375</t>
  </si>
  <si>
    <t>Припои оловянно-свинцовые сурьмянистые марки ПОССу30-2</t>
  </si>
  <si>
    <t>08.16.237</t>
  </si>
  <si>
    <t>507-0980</t>
  </si>
  <si>
    <t>Фланцы стальные плоские приварные из стали ВСт3сп2, ВСт3сп3, давлением 1,0 МПа (10 кгс/см2), диаметром 25 мм</t>
  </si>
  <si>
    <t>20.06.342</t>
  </si>
  <si>
    <t>507-0986</t>
  </si>
  <si>
    <t>Фланцы стальные плоские приварные из стали ВСт3сп2, ВСт3сп3, давлением 1,0 МПа (10 кгс/см2), диаметром 100 мм</t>
  </si>
  <si>
    <t>20.06.348</t>
  </si>
  <si>
    <t>507-2431</t>
  </si>
  <si>
    <t>Узлы трубопроводов с установкой необходимых деталей из бесшовных труб, сталь 20, диаметром условного прохода 50 мм, толщиной стенки 3,0 мм</t>
  </si>
  <si>
    <t>Среднее (100.05.010,20.07.010*0, 20.07.0121)</t>
  </si>
  <si>
    <t>507-2450</t>
  </si>
  <si>
    <t>Узлы трубопроводов с установкой необходимых деталей из бесшовных труб, сталь 20, диаметром условного прохода 100 мм, толщиной стенки 4,0 мм</t>
  </si>
  <si>
    <t>Код ОКП 14 69 00</t>
  </si>
  <si>
    <t>507-2611</t>
  </si>
  <si>
    <t>Заглушки полиэтиленовые для труб диаметром 63 мм</t>
  </si>
  <si>
    <t xml:space="preserve">10 шт.
</t>
  </si>
  <si>
    <t>20.09.004.9</t>
  </si>
  <si>
    <t>507-2612</t>
  </si>
  <si>
    <t>Заглушки полиэтиленовые для труб диаметром 110 мм</t>
  </si>
  <si>
    <t>20.09.004.10</t>
  </si>
  <si>
    <t>507-2624</t>
  </si>
  <si>
    <t>Муфты полиэтиленовые с закладными электронагревателями для труб диаметром 32 мм</t>
  </si>
  <si>
    <t>20.09.004.4</t>
  </si>
  <si>
    <t>507-2625</t>
  </si>
  <si>
    <t>Муфты полиэтиленовые с закладными электронагревателями для труб диаметром 63 мм</t>
  </si>
  <si>
    <t>20.09.004.5</t>
  </si>
  <si>
    <t>507-2626</t>
  </si>
  <si>
    <t>Муфты полиэтиленовые с закладными электронагревателями для труб диаметром 110 мм</t>
  </si>
  <si>
    <t>20.09.004.6</t>
  </si>
  <si>
    <t>507-3001</t>
  </si>
  <si>
    <t>Шар резиновый запорный диаметром 100 мм</t>
  </si>
  <si>
    <t>11.06.520.1</t>
  </si>
  <si>
    <t>508-0097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</si>
  <si>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</si>
  <si>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 xml:space="preserve">10 м
</t>
  </si>
  <si>
    <t>509-0068</t>
  </si>
  <si>
    <t>Обертка защитная на полиэтиленовой основе «Полилен-0»</t>
  </si>
  <si>
    <t>10.02.2062*0.0007</t>
  </si>
  <si>
    <t>509-0966</t>
  </si>
  <si>
    <t>Прокладки из паронита марки ПМБ, толщиной 1 мм, диаметром 50 мм</t>
  </si>
  <si>
    <t xml:space="preserve">1000 шт.
</t>
  </si>
  <si>
    <t>04.02.101</t>
  </si>
  <si>
    <t>999-9950</t>
  </si>
  <si>
    <t>Вспомогательные ненормируемые материальные ресурсы (2% от оплаты труда рабочих)</t>
  </si>
  <si>
    <t xml:space="preserve">руб.
</t>
  </si>
  <si>
    <t>Итого по строительным материалам</t>
  </si>
  <si>
    <t xml:space="preserve">                  Машины и механизмы - позиции сметы</t>
  </si>
  <si>
    <t>ТССЦпг-03-21-01-002</t>
  </si>
  <si>
    <t>Перевозка грузов автомобилями-самосвалами грузоподъемностью 10 т, работающих вне карьера, на расстояние: до 2 км I класс груза.Объем:323.5*1.79</t>
  </si>
  <si>
    <t xml:space="preserve">1 т груза
</t>
  </si>
  <si>
    <t xml:space="preserve">                  Материалы - позиции сметы</t>
  </si>
  <si>
    <t xml:space="preserve">
</t>
  </si>
  <si>
    <t>тссц-101-9610</t>
  </si>
  <si>
    <t>Щитки металлические</t>
  </si>
  <si>
    <t xml:space="preserve">шт
</t>
  </si>
  <si>
    <t>ТССЦ-103-0152</t>
  </si>
  <si>
    <t>Трубы стальные электросварные прямошовные со снятой фаской из стали марок БСт2кп-БСт4кп и БСт2пс-БСт4пс наружный диаметр 89 мм, толщина стенки 2,8 мм</t>
  </si>
  <si>
    <t>МТРиЭ ЧО, Пост.от 10.08.2017 г. №39/1, п.188*5.95/1000</t>
  </si>
  <si>
    <t>ТССЦ-103-0161</t>
  </si>
  <si>
    <t>Трубы стальные электросварные прямошовные со снятой фаской из стали марок БСт2кп-БСт4кп и БСт2пс-БСт4пс наружный диаметр 108 мм, толщина стенки 4 мм .Объем:67.5*1,01</t>
  </si>
  <si>
    <t>МТРиЭ ЧО, Пост.от 10.08.2017 г. №39/1, п.188*10.3/1000</t>
  </si>
  <si>
    <t>ТССЦ-103-0176</t>
  </si>
  <si>
    <t>Трубы стальные электросварные прямошовные со снятой фаской из стали марок БСт2кп-БСт4кп и БСт2пс-БСт4пс наружный диаметр 159 мм, толщина стенки 4,5 мм</t>
  </si>
  <si>
    <t>МТРиЭ ЧО, Пост.от 10.08.2017 г. №39/1, п.188*17.2/1000</t>
  </si>
  <si>
    <t>ТССЦ-201-0778</t>
  </si>
  <si>
    <t>Прочие индивидуальные сварные конструкции, масса сборочной единицы до 0,1 т</t>
  </si>
  <si>
    <t>МТРиЭ ЧО, Пост.от 10.08.2017 г. №39/1, п.238</t>
  </si>
  <si>
    <t>ТССЦ-302-0658</t>
  </si>
  <si>
    <t>Задвижки клиновые с выдвижным шпинделем фланцевые для воды, пара, газа, нефтепродуктов давлением  16 кгс/см2 ЗКЛ2-16 (30с41нж), диаметром 100 мм</t>
  </si>
  <si>
    <t>20.01.711</t>
  </si>
  <si>
    <t>ТССЦ-302-1975</t>
  </si>
  <si>
    <t>Краны газовые шаровые BROEN BALLOMAX, со сварным присоединением, стандартным проходом, с ручкой, серии КШГ 70.102, давлением 4,0 МПа (40 кгс/см2), диаметром 25 мм</t>
  </si>
  <si>
    <t>20.03.224.4</t>
  </si>
  <si>
    <t>ТССЦ-401-0023</t>
  </si>
  <si>
    <t>Бетон тяжелый, крупность заполнителя более 40 мм, класс В7,5 (М 100)</t>
  </si>
  <si>
    <t>МТРиЭ ЧО, Пост.от 10.08.2017 г. №39/1, п.059</t>
  </si>
  <si>
    <t>ТССЦ-401-0025</t>
  </si>
  <si>
    <t>Бетон тяжелый, крупность заполнителя более 40 мм, класс В12,5 (М150)</t>
  </si>
  <si>
    <t>ТССЦ-410-0002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</si>
  <si>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Б</t>
  </si>
  <si>
    <t>МТРиЭ ЧО, Пост.от 10.08.2017 г. №39/1, п.500</t>
  </si>
  <si>
    <t>ТССЦ-507-0722</t>
  </si>
  <si>
    <t>Заглушка полиэтиленовая с удлиненным хвостовиком SDR 11, диаметр 63 мм  для газопроводов(ТУ2248-001-18425183-01)</t>
  </si>
  <si>
    <t>ТССЦ-507-0723</t>
  </si>
  <si>
    <t>Заглушка полиэтиленовая с удлиненным хвостовиком SDR 11, диаметр 110 мм (ТУ2248-001-18425183-01)</t>
  </si>
  <si>
    <t>ТССЦ-507-0742</t>
  </si>
  <si>
    <t>Муфта полиэтиленовая редукционная с закладными электронагревателями, (ту 2291-033-00203536-96)диаметром 63мм</t>
  </si>
  <si>
    <t>20.09.004.63</t>
  </si>
  <si>
    <t>ТССЦ-507-0745</t>
  </si>
  <si>
    <t>Муфта полиэтиленовая  с закладными электронагревателями, Д=110 мм</t>
  </si>
  <si>
    <t>20.09.004.68</t>
  </si>
  <si>
    <t>ТССЦ-507-0761</t>
  </si>
  <si>
    <t>Неразъемное соединение «полиэтилен-сталь» SDR 11 ...</t>
  </si>
  <si>
    <t xml:space="preserve">   - Неразъемное соединение «полиэтилен-сталь» SDR 11 110х10,0/СТ108 (ТУ2248-025-00203536-96)</t>
  </si>
  <si>
    <t xml:space="preserve">   - Неразъемное соединение «полиэтилен-сталь» SDR 11 32х3/СТ108 (ТУ2248-025-00203536-96)</t>
  </si>
  <si>
    <t>ТССЦ-507-0770</t>
  </si>
  <si>
    <t>Соединительная арматура трубопроводов, переход диаметром 32х25 мм</t>
  </si>
  <si>
    <t>20.09.080.32</t>
  </si>
  <si>
    <t>ТССЦ-507-0781</t>
  </si>
  <si>
    <t>Переход полиэтиленовый с удлиненным хвостовиком SDR 11, 63х32 (ТУ2248-001-18425183-01)</t>
  </si>
  <si>
    <t>20.09.001.09</t>
  </si>
  <si>
    <t>ТССЦ-507-0782</t>
  </si>
  <si>
    <t>Переход полиэтиленовый с удлиненным хвостовиком SDR 11, 110х63 (ТУ2248-001-18425183-01)</t>
  </si>
  <si>
    <t>20.09.001.1</t>
  </si>
  <si>
    <t>ТССЦ-507-0845</t>
  </si>
  <si>
    <t>Седелка крановая полиэтиленовая с закладными электронагревателями SDR 11, 63х32</t>
  </si>
  <si>
    <t>20.09.004.15</t>
  </si>
  <si>
    <t>ТССЦ-507-0850</t>
  </si>
  <si>
    <t>Седелка полиэтиленовая с ответной нижней частью Д=110х32 мм</t>
  </si>
  <si>
    <t>20.09.004.19</t>
  </si>
  <si>
    <t>ТССЦ-507-1003</t>
  </si>
  <si>
    <t>Фланцы стальные плоские приварные из стали ВСт3сп2, ВСт3сп3, давлением 1,6 МПа (16 кгс/см2), диаметром 100 мм</t>
  </si>
  <si>
    <t>20.06.371</t>
  </si>
  <si>
    <t>ТССЦ-507-2007</t>
  </si>
  <si>
    <t>Труба ПЭ 63 SDR 11 (Т), наружный диаметр 63 мм (ГОСТ 18599-2001)</t>
  </si>
  <si>
    <t>Среднее (15.02.001.7,15.02.075.6)</t>
  </si>
  <si>
    <t>ТССЦ-507-2052</t>
  </si>
  <si>
    <t>Труба ПЭ 80 SDR 11,для подземных газопроводов наружный диаметр 32 ммх3 (ГОСТ Р 50838-95).Объем:41*1,02+100</t>
  </si>
  <si>
    <t>15.02.050.2</t>
  </si>
  <si>
    <t>ТССЦ-507-2055</t>
  </si>
  <si>
    <t>Труба ПЭ 80 SDR 11, наружный диаметр 63 мм (ГОСТ Р 50838-95)</t>
  </si>
  <si>
    <t>15.02.050.4</t>
  </si>
  <si>
    <t>ТССЦ-507-3538</t>
  </si>
  <si>
    <t>Лента сигнальная "Газ" ЛСГ 200 Цвет желтый</t>
  </si>
  <si>
    <t>18.06.407</t>
  </si>
  <si>
    <t>ТССЦ-507-3723</t>
  </si>
  <si>
    <t>Труба напорная из полиэтилена PE 100 для газопроводов ПЭ100 SDR11, размером 32х3,0 мм (ГОСТ Р 50838-95)</t>
  </si>
  <si>
    <t>15.02.054.7</t>
  </si>
  <si>
    <t>ТССЦ-507-3732</t>
  </si>
  <si>
    <t>Труба напорная из полиэтилена PE 100 для газопроводов ПЭ100 SDR11, размером 160х14,6 мм (ГОСТ Р 50838-95)</t>
  </si>
  <si>
    <t>15.02.054.3</t>
  </si>
  <si>
    <t>ТССЦ-507-3759</t>
  </si>
  <si>
    <t>Труба напорная из полиэтилена PE 100 для газопроводов ПЭ100 SDR17,6, размером 110х6,3 мм (ГОСТ Р 50838-95)</t>
  </si>
  <si>
    <t>15.02.051.3</t>
  </si>
  <si>
    <t xml:space="preserve">          Неучтенные ресурсы</t>
  </si>
  <si>
    <t>101-9610</t>
  </si>
  <si>
    <t>103-9011</t>
  </si>
  <si>
    <t>Трубы стальные</t>
  </si>
  <si>
    <t>103-9062</t>
  </si>
  <si>
    <t>Трубы стальные электросварные прямошовные</t>
  </si>
  <si>
    <t>103-9140</t>
  </si>
  <si>
    <t>Арматура муфтовая</t>
  </si>
  <si>
    <t>113-9051</t>
  </si>
  <si>
    <t>Материалы гидроизоляционные рулонные</t>
  </si>
  <si>
    <t>201-9002</t>
  </si>
  <si>
    <t>Конструкции стальные</t>
  </si>
  <si>
    <t>301-9240</t>
  </si>
  <si>
    <t>Крепления</t>
  </si>
  <si>
    <t>302-9009</t>
  </si>
  <si>
    <t>Арматура трубопроводная фланцевая</t>
  </si>
  <si>
    <t>302-9122</t>
  </si>
  <si>
    <t>Задвижки стальные водопроводные (или клапаны обратные)</t>
  </si>
  <si>
    <t>302-9232</t>
  </si>
  <si>
    <t>Краны стальные газовые шаровые равнопроходные</t>
  </si>
  <si>
    <t>401-9021</t>
  </si>
  <si>
    <t>Бетон</t>
  </si>
  <si>
    <t>410-9010</t>
  </si>
  <si>
    <t>Смесь асфальтобетонная</t>
  </si>
  <si>
    <t>507-9005</t>
  </si>
  <si>
    <t>Трубы полиэтиленовые</t>
  </si>
  <si>
    <t>507-9110</t>
  </si>
  <si>
    <t>Трубы полиэтиленовые для газопроводов</t>
  </si>
  <si>
    <t>507-9502</t>
  </si>
  <si>
    <t>Детали соединительные из полиэтилена с удлиненными хвостовиками (тройники, отводы, переходники, заглушки)</t>
  </si>
  <si>
    <t>507-9503</t>
  </si>
  <si>
    <t>Седелка крановая полиэтиленовая с закладными электронагревателями</t>
  </si>
  <si>
    <t>507-9506</t>
  </si>
  <si>
    <t>Фланцы стальные</t>
  </si>
  <si>
    <t xml:space="preserve"> </t>
  </si>
  <si>
    <t>НДС 18%</t>
  </si>
  <si>
    <t>ВСЕГО с НДС в т.ч.</t>
  </si>
  <si>
    <t>Утверждаю:____________А.З.Ишкильдин</t>
  </si>
  <si>
    <t>Стройка:с.Аргаяш Аргаяшского района Челябинской области</t>
  </si>
  <si>
    <t>Объект:Газоснабжение жилых домов №№ с19по50 по ул.Куйбышева</t>
  </si>
  <si>
    <t>Основание:Задание.Проект  шифр 198.10--1-Г1-С</t>
  </si>
  <si>
    <t>Накладные расходы от ФОТ</t>
  </si>
  <si>
    <t>35,00</t>
  </si>
  <si>
    <t>369,00</t>
  </si>
  <si>
    <t>Сметная прибыль от ФОТ</t>
  </si>
  <si>
    <t>20,00</t>
  </si>
  <si>
    <t>202,00</t>
  </si>
  <si>
    <t>43,00</t>
  </si>
  <si>
    <t>450,00</t>
  </si>
  <si>
    <t>25,00</t>
  </si>
  <si>
    <t>246,00</t>
  </si>
  <si>
    <t>268,00</t>
  </si>
  <si>
    <t>2861,00</t>
  </si>
  <si>
    <t>156,00</t>
  </si>
  <si>
    <t>1567,00</t>
  </si>
  <si>
    <t>3,00</t>
  </si>
  <si>
    <t>31,00</t>
  </si>
  <si>
    <t>2,00</t>
  </si>
  <si>
    <t>17,00</t>
  </si>
  <si>
    <t>188,00</t>
  </si>
  <si>
    <t>10,00</t>
  </si>
  <si>
    <t>103,00</t>
  </si>
  <si>
    <t>4,00</t>
  </si>
  <si>
    <t>50,00</t>
  </si>
  <si>
    <t>27,00</t>
  </si>
  <si>
    <t>104,00</t>
  </si>
  <si>
    <t>1111,00</t>
  </si>
  <si>
    <t>57,00</t>
  </si>
  <si>
    <t>576,00</t>
  </si>
  <si>
    <t>108,00</t>
  </si>
  <si>
    <t>1157,00</t>
  </si>
  <si>
    <t>63,00</t>
  </si>
  <si>
    <t>634,00</t>
  </si>
  <si>
    <t>34,00</t>
  </si>
  <si>
    <t>359,00</t>
  </si>
  <si>
    <t>197,00</t>
  </si>
  <si>
    <t>92,00</t>
  </si>
  <si>
    <t>979,00</t>
  </si>
  <si>
    <t>54,00</t>
  </si>
  <si>
    <t>536,00</t>
  </si>
  <si>
    <t>493,00</t>
  </si>
  <si>
    <t>5261,00</t>
  </si>
  <si>
    <t>287,00</t>
  </si>
  <si>
    <t>2881,00</t>
  </si>
  <si>
    <t>14,00</t>
  </si>
  <si>
    <t>145,00</t>
  </si>
  <si>
    <t>9,00</t>
  </si>
  <si>
    <t>90,00</t>
  </si>
  <si>
    <t>5,00</t>
  </si>
  <si>
    <t>36,00</t>
  </si>
  <si>
    <t>100,00</t>
  </si>
  <si>
    <t>1066,00</t>
  </si>
  <si>
    <t>58,00</t>
  </si>
  <si>
    <t>584,00</t>
  </si>
  <si>
    <t>7,00</t>
  </si>
  <si>
    <t>65,00</t>
  </si>
  <si>
    <t>62,00</t>
  </si>
  <si>
    <t>662,00</t>
  </si>
  <si>
    <t>363,00</t>
  </si>
  <si>
    <t>114,00</t>
  </si>
  <si>
    <t>6,00</t>
  </si>
  <si>
    <t>138,00</t>
  </si>
  <si>
    <t>1473,00</t>
  </si>
  <si>
    <t>80,00</t>
  </si>
  <si>
    <t>807,00</t>
  </si>
  <si>
    <t>148,00</t>
  </si>
  <si>
    <t>1582,00</t>
  </si>
  <si>
    <t>86,00</t>
  </si>
  <si>
    <t>867,00</t>
  </si>
  <si>
    <t>211,00</t>
  </si>
  <si>
    <t>2244,00</t>
  </si>
  <si>
    <t>123,00</t>
  </si>
  <si>
    <t>1229,00</t>
  </si>
  <si>
    <t>105,00</t>
  </si>
  <si>
    <t>1122,00</t>
  </si>
  <si>
    <t>61,00</t>
  </si>
  <si>
    <t>614,00</t>
  </si>
  <si>
    <t>12,00</t>
  </si>
  <si>
    <t>128,00</t>
  </si>
  <si>
    <t>70,00</t>
  </si>
  <si>
    <t>173,00</t>
  </si>
  <si>
    <t>1851,00</t>
  </si>
  <si>
    <t>101,00</t>
  </si>
  <si>
    <t>1014,00</t>
  </si>
  <si>
    <t>361,00</t>
  </si>
  <si>
    <t>3856,00</t>
  </si>
  <si>
    <t>210,00</t>
  </si>
  <si>
    <t>2112,00</t>
  </si>
  <si>
    <t>8,00</t>
  </si>
  <si>
    <t>81,00</t>
  </si>
  <si>
    <t>265,00</t>
  </si>
  <si>
    <t>217,00</t>
  </si>
  <si>
    <t>2314,00</t>
  </si>
  <si>
    <t>126,00</t>
  </si>
  <si>
    <t>1267,00</t>
  </si>
  <si>
    <t>74,00</t>
  </si>
  <si>
    <t>794,00</t>
  </si>
  <si>
    <t>435,00</t>
  </si>
  <si>
    <t>277,00</t>
  </si>
  <si>
    <t>2960,00</t>
  </si>
  <si>
    <t>161,00</t>
  </si>
  <si>
    <t>1621,00</t>
  </si>
  <si>
    <t>289,00</t>
  </si>
  <si>
    <t>3085,00</t>
  </si>
  <si>
    <t>168,00</t>
  </si>
  <si>
    <t>1690,00</t>
  </si>
  <si>
    <t>22,00</t>
  </si>
  <si>
    <t>230,00</t>
  </si>
  <si>
    <t>13,00</t>
  </si>
  <si>
    <t>23,00</t>
  </si>
  <si>
    <t>245,00</t>
  </si>
  <si>
    <t>134,00</t>
  </si>
  <si>
    <t>386,00</t>
  </si>
  <si>
    <t>21,00</t>
  </si>
  <si>
    <t>334,00</t>
  </si>
  <si>
    <t>3563,00</t>
  </si>
  <si>
    <t>194,00</t>
  </si>
  <si>
    <t>1951,00</t>
  </si>
  <si>
    <t>1854,00</t>
  </si>
  <si>
    <t>1016,00</t>
  </si>
  <si>
    <t>49,00</t>
  </si>
  <si>
    <t>524,00</t>
  </si>
  <si>
    <t>29,00</t>
  </si>
  <si>
    <t>38,00</t>
  </si>
  <si>
    <t>398,00</t>
  </si>
  <si>
    <t>218,00</t>
  </si>
  <si>
    <t>475,00</t>
  </si>
  <si>
    <t>5072,00</t>
  </si>
  <si>
    <t>262,00</t>
  </si>
  <si>
    <t>2631,00</t>
  </si>
  <si>
    <t>212,00</t>
  </si>
  <si>
    <t>2277,00</t>
  </si>
  <si>
    <t>117,00</t>
  </si>
  <si>
    <t>1181,00</t>
  </si>
  <si>
    <t>1,00</t>
  </si>
  <si>
    <t>125,00</t>
  </si>
  <si>
    <t>1344,00</t>
  </si>
  <si>
    <t>73,00</t>
  </si>
  <si>
    <t>736,00</t>
  </si>
  <si>
    <t>426,00</t>
  </si>
  <si>
    <t>4563,00</t>
  </si>
  <si>
    <t>248,00</t>
  </si>
  <si>
    <t>2499,00</t>
  </si>
  <si>
    <t>273,00</t>
  </si>
  <si>
    <t>2914,00</t>
  </si>
  <si>
    <t>159,00</t>
  </si>
  <si>
    <t>1596,00</t>
  </si>
  <si>
    <t>107,00</t>
  </si>
  <si>
    <t>1138,00</t>
  </si>
  <si>
    <t>623,00</t>
  </si>
  <si>
    <t>44,00</t>
  </si>
  <si>
    <t>469,00</t>
  </si>
  <si>
    <t>26,00</t>
  </si>
  <si>
    <t>257,00</t>
  </si>
  <si>
    <t>1164,00</t>
  </si>
  <si>
    <t>12423,00</t>
  </si>
  <si>
    <t>641,00</t>
  </si>
  <si>
    <t>6444,00</t>
  </si>
  <si>
    <t>997,00</t>
  </si>
  <si>
    <t>10653,00</t>
  </si>
  <si>
    <t>682,00</t>
  </si>
  <si>
    <t>6860,00</t>
  </si>
  <si>
    <t>443,00</t>
  </si>
  <si>
    <t>4744,00</t>
  </si>
  <si>
    <t>252,00</t>
  </si>
  <si>
    <t>2539,00</t>
  </si>
  <si>
    <t>94,00</t>
  </si>
  <si>
    <t>1006,00</t>
  </si>
  <si>
    <t>551,00</t>
  </si>
  <si>
    <t>255,00</t>
  </si>
  <si>
    <t>2727,00</t>
  </si>
  <si>
    <t>1494,00</t>
  </si>
  <si>
    <t>311,00</t>
  </si>
  <si>
    <t>170,00</t>
  </si>
  <si>
    <t>64,00</t>
  </si>
  <si>
    <t>691,00</t>
  </si>
  <si>
    <t>354,00</t>
  </si>
  <si>
    <t>360,00</t>
  </si>
  <si>
    <t>16,00</t>
  </si>
  <si>
    <t>162,00</t>
  </si>
  <si>
    <t>1713,00</t>
  </si>
  <si>
    <t>85,00</t>
  </si>
  <si>
    <t>848,00</t>
  </si>
  <si>
    <t>797,00</t>
  </si>
  <si>
    <t>8509,00</t>
  </si>
  <si>
    <t>639,00</t>
  </si>
  <si>
    <t>6429,00</t>
  </si>
  <si>
    <t>78,00</t>
  </si>
  <si>
    <t>46,00</t>
  </si>
  <si>
    <t>490,00</t>
  </si>
  <si>
    <t>30,00</t>
  </si>
  <si>
    <t>305,00</t>
  </si>
  <si>
    <t>991,00</t>
  </si>
  <si>
    <t>543,00</t>
  </si>
  <si>
    <t>491,00</t>
  </si>
  <si>
    <t>269,00</t>
  </si>
  <si>
    <t>902,00</t>
  </si>
  <si>
    <t>494,00</t>
  </si>
  <si>
    <t>292,00</t>
  </si>
  <si>
    <t>160,00</t>
  </si>
  <si>
    <t>332,00</t>
  </si>
  <si>
    <t>3547,00</t>
  </si>
  <si>
    <t>193,00</t>
  </si>
  <si>
    <t>1943,00</t>
  </si>
  <si>
    <t>960,00</t>
  </si>
  <si>
    <t>52,00</t>
  </si>
  <si>
    <t>526,00</t>
  </si>
  <si>
    <t>133,00</t>
  </si>
  <si>
    <t>84,00</t>
  </si>
  <si>
    <t>60,00</t>
  </si>
  <si>
    <t>69,00</t>
  </si>
  <si>
    <t>740,00</t>
  </si>
  <si>
    <t>384,00</t>
  </si>
  <si>
    <t>264,00</t>
  </si>
  <si>
    <t>2815,00</t>
  </si>
  <si>
    <t>297,00</t>
  </si>
  <si>
    <t>3172,00</t>
  </si>
  <si>
    <t>169,00</t>
  </si>
  <si>
    <t>1698,00</t>
  </si>
  <si>
    <t>144,00</t>
  </si>
  <si>
    <t>77,00</t>
  </si>
  <si>
    <t>240,00</t>
  </si>
  <si>
    <t>2560,00</t>
  </si>
  <si>
    <t>136,00</t>
  </si>
  <si>
    <t>1370,00</t>
  </si>
  <si>
    <t>789,00</t>
  </si>
  <si>
    <t>8431,00</t>
  </si>
  <si>
    <t>353,00</t>
  </si>
  <si>
    <t>3550,00</t>
  </si>
  <si>
    <t>477,00</t>
  </si>
  <si>
    <t>5099,00</t>
  </si>
  <si>
    <t>213,00</t>
  </si>
  <si>
    <t>2147,00</t>
  </si>
  <si>
    <t>939,00</t>
  </si>
  <si>
    <t>10036,00</t>
  </si>
  <si>
    <t>449,00</t>
  </si>
  <si>
    <t>4516,00</t>
  </si>
  <si>
    <t>3110,00</t>
  </si>
  <si>
    <t>33244,00</t>
  </si>
  <si>
    <t>1487,00</t>
  </si>
  <si>
    <t>14960,00</t>
  </si>
  <si>
    <t>4519,00</t>
  </si>
  <si>
    <t>48318,00</t>
  </si>
  <si>
    <t>2630,00</t>
  </si>
  <si>
    <t>26464,00</t>
  </si>
  <si>
    <t>750,00</t>
  </si>
  <si>
    <t>8025,00</t>
  </si>
  <si>
    <t>3611,00</t>
  </si>
  <si>
    <t>112,00</t>
  </si>
  <si>
    <t>1194,00</t>
  </si>
  <si>
    <t>503,00</t>
  </si>
  <si>
    <t>1905,00</t>
  </si>
  <si>
    <t>20364,00</t>
  </si>
  <si>
    <t>852,00</t>
  </si>
  <si>
    <t>8574,00</t>
  </si>
  <si>
    <t xml:space="preserve">      % НР</t>
  </si>
  <si>
    <t xml:space="preserve">      % СП</t>
  </si>
  <si>
    <t>111%=130% *0,85</t>
  </si>
  <si>
    <t>61%=89% *(0.85*0.8)</t>
  </si>
  <si>
    <t>81%=95% *0,85</t>
  </si>
  <si>
    <t>52%=65% *0,8</t>
  </si>
  <si>
    <t>109%=128% *0,85</t>
  </si>
  <si>
    <t>56%=83% *(0.85*0.8)</t>
  </si>
  <si>
    <t>77%=90% *0,85</t>
  </si>
  <si>
    <t>48%=70% *(0.85*0.8)</t>
  </si>
  <si>
    <t>121%=142% *0,85</t>
  </si>
  <si>
    <t>65%=95% *(0.85*0.8)</t>
  </si>
  <si>
    <t>78%=92% *0,85</t>
  </si>
  <si>
    <t>40%=50% *0,8</t>
  </si>
  <si>
    <t>68%=80% *0,85</t>
  </si>
  <si>
    <t>31%=45% *(0.85*0.8)</t>
  </si>
  <si>
    <t>89%=105% *0,85</t>
  </si>
  <si>
    <t>44%=65% *(0.85*0.8)</t>
  </si>
  <si>
    <t>58%=85% *(0.85*0.8)</t>
  </si>
  <si>
    <t>48%=60% *0,8</t>
  </si>
  <si>
    <t>34%=50% *(0.85*0.8)</t>
  </si>
  <si>
    <t>3кв.2017г</t>
  </si>
  <si>
    <t xml:space="preserve">                           Раздел 1. Газоснабжение жилых домов с №№19 по 50 по улице Куйбышева в селе Аргаяш Аргаяшского района Челябинской области</t>
  </si>
  <si>
    <t>Всего с НДС в т.ч.</t>
  </si>
  <si>
    <t>1821649 рублей с НДС в т.ч.</t>
  </si>
  <si>
    <t>Стройка:с.Аргаяш Аргаяшского района</t>
  </si>
  <si>
    <t>Объект:Газоснабжение жилых домов №№с 19по50 по ул.Куйбышева</t>
  </si>
  <si>
    <t>Основание:Задание. Проект.Шифр 198.10-1-Г-1-С</t>
  </si>
  <si>
    <t>1821649рублей с НДС в т.ч.</t>
  </si>
  <si>
    <t>Глава Аргаяшского сельского поселения</t>
  </si>
  <si>
    <t>Газоснабжение жилых домов с 19 по 50 по улице Куйбышева  в селе Аргаяш Аргаяшского района Челябинской области</t>
  </si>
  <si>
    <t>Составил: Гатауллина СХ</t>
  </si>
  <si>
    <t>Проверил: Шамсутдинов АР</t>
  </si>
  <si>
    <t xml:space="preserve">Утверждаю:____________А.З.Ишкильдин </t>
  </si>
  <si>
    <t>Код ресурса</t>
  </si>
  <si>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</si>
  <si>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</si>
  <si>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</si>
  <si>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</si>
  <si>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</si>
  <si>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</si>
  <si>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</si>
  <si>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</si>
  <si>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</si>
  <si>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</si>
  <si>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</si>
  <si>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</si>
  <si>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</si>
  <si>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</si>
  <si>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</si>
  <si>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</si>
  <si>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</si>
  <si>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</si>
  <si>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</si>
  <si>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</si>
  <si>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</si>
  <si>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</si>
  <si>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</si>
  <si>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</si>
  <si>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</si>
  <si>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</si>
  <si>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</si>
  <si>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</si>
  <si>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</si>
  <si>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</si>
  <si>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</si>
  <si>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</si>
  <si>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</si>
  <si>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</si>
  <si>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</si>
  <si>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</si>
  <si>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                                   Газопровод низкого давления</t>
  </si>
  <si>
    <t>ТЕР22-03-007-02
Установка задвижек или клапанов обратных стальных диаметром: 100 мм
1 задвижка (или клапан обратный)</t>
  </si>
  <si>
    <t>26,59
_____
33,19</t>
  </si>
  <si>
    <t>65
35
20</t>
  </si>
  <si>
    <t>27
_____
33</t>
  </si>
  <si>
    <t>334
_____
118</t>
  </si>
  <si>
    <t>Р</t>
  </si>
  <si>
    <t>(0.85*0.8)</t>
  </si>
  <si>
    <t>ТССЦ-302-0658
Задвижки клиновые с выдвижным шпинделем фланцевые для воды, пара, газа, нефтепродуктов давлением  16 кгс/см2 ЗКЛ2-16 (30с41нж), диаметром 100 мм
шт.</t>
  </si>
  <si>
    <t xml:space="preserve">
_____
1220</t>
  </si>
  <si>
    <t xml:space="preserve">
_____
17586</t>
  </si>
  <si>
    <t>М</t>
  </si>
  <si>
    <t>ТЕР22-03-014-03
Приварка фланцев к стальным трубопроводам диаметром: 100 мм
1 фланец</t>
  </si>
  <si>
    <t>9,81
_____
3,35</t>
  </si>
  <si>
    <t>43,78
_____
6,37</t>
  </si>
  <si>
    <t>114
43
25</t>
  </si>
  <si>
    <t>20
_____
6</t>
  </si>
  <si>
    <t>88
_____
13</t>
  </si>
  <si>
    <t>247
_____
794</t>
  </si>
  <si>
    <t>533
_____
160</t>
  </si>
  <si>
    <t>ТССЦ-507-1003
Фланцы стальные плоские приварные из стали ВСт3сп2, ВСт3сп3, давлением 1,6 МПа (16 кгс/см2), диаметром 100 мм
шт.</t>
  </si>
  <si>
    <t xml:space="preserve">
_____
90,5</t>
  </si>
  <si>
    <t xml:space="preserve">
_____
181</t>
  </si>
  <si>
    <t xml:space="preserve">
_____
1069</t>
  </si>
  <si>
    <t>ТЕР22-03-001-05
Установка фасонных частей стальных сварных диаметром: 100-250 мм
1 т фасонных частей</t>
  </si>
  <si>
    <t>4960,28
_____
14927,77</t>
  </si>
  <si>
    <t>11806,75
_____
1684,6</t>
  </si>
  <si>
    <t>983
268
156</t>
  </si>
  <si>
    <t>154
_____
463</t>
  </si>
  <si>
    <t>366
_____
52</t>
  </si>
  <si>
    <t>1933
_____
3555</t>
  </si>
  <si>
    <t>2226
_____
656</t>
  </si>
  <si>
    <t>ТЕРм08-02-472-07
Проводник заземляющий открыто по строительным основаниям: из полосовой стали сечением 160 мм2
КОЭФ. К ПОЗИЦИИ:
ОЗП=1,15; ЭМ=1,25 к расх.; ЗПМ=1,25; ТЗ=1,15; ТЗМ=1,25
100 м</t>
  </si>
  <si>
    <t>291,25
_____
2520,97</t>
  </si>
  <si>
    <t>107,08
_____
5,1</t>
  </si>
  <si>
    <t>29
3
2</t>
  </si>
  <si>
    <t>3
_____
25</t>
  </si>
  <si>
    <t>37
_____
4</t>
  </si>
  <si>
    <t>6
_____
1</t>
  </si>
  <si>
    <t>ТЕР22-01-012-05
Укладка стальных водопроводных труб с пневматическим испытанием диаметром: 150 мм
1 км трубопровода</t>
  </si>
  <si>
    <t>7448,21
_____
2320</t>
  </si>
  <si>
    <t>8739,22
_____
1570,35</t>
  </si>
  <si>
    <t>28
17
10</t>
  </si>
  <si>
    <t>11
_____
4</t>
  </si>
  <si>
    <t>13
_____
2</t>
  </si>
  <si>
    <t>140
_____
21</t>
  </si>
  <si>
    <t>83
_____
30</t>
  </si>
  <si>
    <t>ТССЦ-103-0176
Трубы стальные электросварные прямошовные со снятой фаской из стали марок БСт2кп-БСт4кп и БСт2пс-БСт4пс наружный диаметр 159 мм, толщина стенки 4,5 мм
м</t>
  </si>
  <si>
    <t xml:space="preserve">
_____
113</t>
  </si>
  <si>
    <t xml:space="preserve">
_____
170</t>
  </si>
  <si>
    <t xml:space="preserve">
_____
950</t>
  </si>
  <si>
    <t>ТЕР22-02-010-05
Нанесение весьма усиленной антикоррозионной изоляции из полимерных липких лент на стальные трубопроводы диаметром: 150 мм
1 км трубопровода</t>
  </si>
  <si>
    <t>797,54
_____
35759,61</t>
  </si>
  <si>
    <t>14084,43
_____
1613,1</t>
  </si>
  <si>
    <t>76
4
2</t>
  </si>
  <si>
    <t>1
_____
54</t>
  </si>
  <si>
    <t>21
_____
2</t>
  </si>
  <si>
    <t>15
_____
156</t>
  </si>
  <si>
    <t>109
_____
30</t>
  </si>
  <si>
    <t>ТЕР16-07-006-02
Заделка сальников при проходе труб через фундаменты или стены подвала диаметром: до 200 мм
1 сальник</t>
  </si>
  <si>
    <t>27,07
_____
53,37</t>
  </si>
  <si>
    <t>241
104
57</t>
  </si>
  <si>
    <t>81
_____
160</t>
  </si>
  <si>
    <t>1021
_____
848</t>
  </si>
  <si>
    <t>ТССЦ-507-0761
Неразъемное соединение «полиэтилен-сталь» SDR 11 110х10,0/СТ108 (ТУ2248-025-00203536-96)
шт.</t>
  </si>
  <si>
    <t xml:space="preserve">
_____
465,63</t>
  </si>
  <si>
    <t xml:space="preserve">
_____
1397</t>
  </si>
  <si>
    <t xml:space="preserve">
_____
5480</t>
  </si>
  <si>
    <t>ТЕР24-02-002-03
Сварка полиэтиленовых труб при помощи соединительных деталей с закладными нагревателями, диаметр труб: 110 мм
1 соединение</t>
  </si>
  <si>
    <t>27,76
_____
257,32</t>
  </si>
  <si>
    <t>941
108
63</t>
  </si>
  <si>
    <t>83
_____
772</t>
  </si>
  <si>
    <t>1047
_____
2177</t>
  </si>
  <si>
    <t>ТЕР24-02-030-03
Укладка в траншею изолированных стальных газопроводов условным диаметром: до 100 мм
100 м трубопровода</t>
  </si>
  <si>
    <t>330,42
_____
10392,73</t>
  </si>
  <si>
    <t>1312,41
_____
139,29</t>
  </si>
  <si>
    <t>662
34
20</t>
  </si>
  <si>
    <t>18
_____
572</t>
  </si>
  <si>
    <t>72
_____
8</t>
  </si>
  <si>
    <t>229
_____
3348</t>
  </si>
  <si>
    <t>405
_____
96</t>
  </si>
  <si>
    <t>ТЕР24-02-021-01
Изоляция комбинированным мастично-ленточным материалом типа ленты «Лиам» сварных стыков газопроводов условным диаметром: 50-200 мм
1 м2</t>
  </si>
  <si>
    <t>23,4
_____
180,68</t>
  </si>
  <si>
    <t>88,16
_____
14,3</t>
  </si>
  <si>
    <t>546
92
54</t>
  </si>
  <si>
    <t>44
_____
337</t>
  </si>
  <si>
    <t>165
_____
27</t>
  </si>
  <si>
    <t>550
_____
961</t>
  </si>
  <si>
    <t>914
_____
336</t>
  </si>
  <si>
    <t>ТЕР24-02-041-04
Надземная прокладка стальных газопроводов на металлических опорах, условный диаметр газопровода: 100 мм
100 м газопровода</t>
  </si>
  <si>
    <t>336,3
_____
377,02</t>
  </si>
  <si>
    <t>2172,13
_____
274,64</t>
  </si>
  <si>
    <t>1789
493
287</t>
  </si>
  <si>
    <t>209
_____
233</t>
  </si>
  <si>
    <t>1347
_____
170</t>
  </si>
  <si>
    <t>2621
_____
915</t>
  </si>
  <si>
    <t>7395
_____
2140</t>
  </si>
  <si>
    <t>ТССЦ-103-0161
Трубы стальные электросварные прямошовные со снятой фаской из стали марок БСт2кп-БСт4кп и БСт2пс-БСт4пс наружный диаметр 108 мм, толщина стенки 4 мм .Объем:67.5*1,01
м</t>
  </si>
  <si>
    <t xml:space="preserve">
_____
67,3</t>
  </si>
  <si>
    <t xml:space="preserve">
_____
4588</t>
  </si>
  <si>
    <t xml:space="preserve">
_____
25767</t>
  </si>
  <si>
    <t>ТЕР13-03-002-02
Огрунтовка металлических поверхностей за один раз: грунтовкой ФЛ-03К
100 м2 окрашиваемой поверхности</t>
  </si>
  <si>
    <t>71,47
_____
293,96</t>
  </si>
  <si>
    <t>10,15
_____
0,12</t>
  </si>
  <si>
    <t>79
14
9</t>
  </si>
  <si>
    <t>15
_____
62</t>
  </si>
  <si>
    <t>189
_____
131</t>
  </si>
  <si>
    <t>ТЕР13-03-004-06
Окраска металлических огрунтованных поверхностей: эмалью ХВ-124
100 м2 окрашиваемой поверхности</t>
  </si>
  <si>
    <t>28,33
_____
650,88</t>
  </si>
  <si>
    <t>7,83
_____
0,12</t>
  </si>
  <si>
    <t>144
5
4</t>
  </si>
  <si>
    <t>6
_____
136</t>
  </si>
  <si>
    <t>75
_____
586</t>
  </si>
  <si>
    <t>ТЕР24-02-031-01
Укладка газопроводов из полиэтиленовых труб в траншею со стационарно установленного барабана, диаметр газопровода: 63 мм
100 м укладки</t>
  </si>
  <si>
    <t>76,72
_____
5,27</t>
  </si>
  <si>
    <t>153
100
58</t>
  </si>
  <si>
    <t>77
_____
5</t>
  </si>
  <si>
    <t>965
_____
11</t>
  </si>
  <si>
    <t>ТЕР24-02-034-01
Укладка газопроводов из одиночных полиэтиленовых труб в траншею, диаметр газопровода: до 110 мм
100 м газопровода</t>
  </si>
  <si>
    <t>5
7
4</t>
  </si>
  <si>
    <t>ТССЦ-507-2052
Труба ПЭ 80 SDR 11,для подземных газопроводов наружный диаметр 32 ммх3 (ГОСТ Р 50838-95).Объем:41*1,02+100
10 м</t>
  </si>
  <si>
    <t xml:space="preserve">
_____
81,4</t>
  </si>
  <si>
    <t xml:space="preserve">
_____
1154</t>
  </si>
  <si>
    <t xml:space="preserve">
_____
6883</t>
  </si>
  <si>
    <t>ТЕР24-02-002-01
Сварка полиэтиленовых труб при помощи соединительных деталей(муфты) с закладными нагревателями, диаметр труб: 32 мм
1 соединение</t>
  </si>
  <si>
    <t>9,53
_____
119,16</t>
  </si>
  <si>
    <t>680
62
36</t>
  </si>
  <si>
    <t>48
_____
595</t>
  </si>
  <si>
    <t>599
_____
1155</t>
  </si>
  <si>
    <t>ТССЦ-507-0761
Неразъемное соединение «полиэтилен-сталь» SDR 11 32х3/СТ108 (ТУ2248-025-00203536-96)
шт.</t>
  </si>
  <si>
    <t xml:space="preserve">
_____
931</t>
  </si>
  <si>
    <t xml:space="preserve">
_____
3653</t>
  </si>
  <si>
    <t>8
10
6</t>
  </si>
  <si>
    <t>ТССЦ-507-2055
Труба ПЭ 80 SDR 11, наружный диаметр 63 мм (ГОСТ Р 50838-95)
10 м</t>
  </si>
  <si>
    <t xml:space="preserve">
_____
300</t>
  </si>
  <si>
    <t xml:space="preserve">
_____
2203</t>
  </si>
  <si>
    <t xml:space="preserve">
_____
13511</t>
  </si>
  <si>
    <t>ТЕР24-02-002-02
Сварка полиэтиленовых труб при помощи соединительных деталей с закладными нагревателями, диаметр труб: 63 мм
1 соединение</t>
  </si>
  <si>
    <t>17,67
_____
178,53</t>
  </si>
  <si>
    <t>1274
138
80</t>
  </si>
  <si>
    <t>106
_____
1072</t>
  </si>
  <si>
    <t>1333
_____
2000</t>
  </si>
  <si>
    <t>ТЕР24-02-001-02
Сварка «встык» полиэтиленовых труб нагревательным элементом: при ручном управлении процессом сварки, диаметр труб 110 мм
1 соединение</t>
  </si>
  <si>
    <t>16,26
_____
-11,11</t>
  </si>
  <si>
    <t>192
148
86</t>
  </si>
  <si>
    <t>114
_____
-78</t>
  </si>
  <si>
    <t>ТССЦ-507-0742
Муфта полиэтиленовая редукционная с закладными электронагревателями, (ту 2291-033-00203536-96)диаметром 63мм
шт.</t>
  </si>
  <si>
    <t xml:space="preserve">
_____
173</t>
  </si>
  <si>
    <t xml:space="preserve">
_____
346</t>
  </si>
  <si>
    <t xml:space="preserve">
_____
1338</t>
  </si>
  <si>
    <t>ТЕР24-02-031-02
Укладка газопроводов из полиэтиленовых труб в траншею со стационарно установленного барабана, диаметр газопровода: 110 мм.( Расчетная длина укладки200м)200м
100 м укладки</t>
  </si>
  <si>
    <t>80,76
_____
20,75</t>
  </si>
  <si>
    <t>357
211
123</t>
  </si>
  <si>
    <t>162
_____
41</t>
  </si>
  <si>
    <t>2031
_____
98</t>
  </si>
  <si>
    <t>ТЕР24-02-031-02
Укладка газопроводов из полиэтиленовых труб в траншею со стационарно установленного барабана, диаметр газопровода: 110 мм
100 м укладки</t>
  </si>
  <si>
    <t>178
105
61</t>
  </si>
  <si>
    <t>81
_____
20</t>
  </si>
  <si>
    <t>1015
_____
49</t>
  </si>
  <si>
    <t>9
12
7</t>
  </si>
  <si>
    <t>ТССЦ-507-3759
Труба напорная из полиэтилена PE 100 для газопроводов ПЭ100 SDR17,6, размером 110х6,3 мм (ГОСТ Р 50838-95)
м</t>
  </si>
  <si>
    <t xml:space="preserve">
_____
64,02</t>
  </si>
  <si>
    <t xml:space="preserve">
_____
37299</t>
  </si>
  <si>
    <t xml:space="preserve">
_____
209405</t>
  </si>
  <si>
    <t>269
148
86</t>
  </si>
  <si>
    <t>ТССЦ-507-0745
Муфта полиэтиленовая  с закладными электронагревателями, Д=110 мм
шт.</t>
  </si>
  <si>
    <t xml:space="preserve">
_____
251</t>
  </si>
  <si>
    <t xml:space="preserve">
_____
502</t>
  </si>
  <si>
    <t xml:space="preserve">
_____
3358</t>
  </si>
  <si>
    <t>ТЕР24-02-006-03
Установка тройника на газопроводе из полиэтиленовых труб в горизонтальной плоскости, диаметр газопровода: 110 мм
1 тройник</t>
  </si>
  <si>
    <t>26,64
_____
462,27</t>
  </si>
  <si>
    <t>2580
173
101</t>
  </si>
  <si>
    <t>133
_____
2311</t>
  </si>
  <si>
    <t>1675
_____
3711</t>
  </si>
  <si>
    <t>3138
361
210</t>
  </si>
  <si>
    <t>278
_____
2573</t>
  </si>
  <si>
    <t>3490
_____
7259</t>
  </si>
  <si>
    <t>ТЕР24-02-006-01
Установка тройника на газопроводе из полиэтиленовых труб в горизонтальной плоскости, диаметр газопровода: 32 мм
1 тройник</t>
  </si>
  <si>
    <t>10,66
_____
159,15</t>
  </si>
  <si>
    <t>178
14
8</t>
  </si>
  <si>
    <t>11
_____
159</t>
  </si>
  <si>
    <t>134
_____
234</t>
  </si>
  <si>
    <t>ТЕР24-02-002-01
Сварка полиэтиленовых труб при помощи соединительных деталей с закладными нагревателями, диаметр труб: 32 мм
1 соединение</t>
  </si>
  <si>
    <t>272
25
14</t>
  </si>
  <si>
    <t>19
_____
238</t>
  </si>
  <si>
    <t>240
_____
462</t>
  </si>
  <si>
    <t>ТССЦ-507-0782
Переход полиэтиленовый с удлиненным хвостовиком SDR 11, 110х63 (ТУ2248-001-18425183-01)
шт.</t>
  </si>
  <si>
    <t xml:space="preserve">
_____
59,3</t>
  </si>
  <si>
    <t xml:space="preserve">
_____
356</t>
  </si>
  <si>
    <t xml:space="preserve">
_____
1116</t>
  </si>
  <si>
    <t>1883
217
126</t>
  </si>
  <si>
    <t>167
_____
1544</t>
  </si>
  <si>
    <t>2094
_____
4355</t>
  </si>
  <si>
    <t>ТССЦ-507-0781
Переход полиэтиленовый с удлиненным хвостовиком SDR 11, 63х32 (ТУ2248-001-18425183-01)
шт.</t>
  </si>
  <si>
    <t xml:space="preserve">
_____
40,82</t>
  </si>
  <si>
    <t xml:space="preserve">
_____
245</t>
  </si>
  <si>
    <t xml:space="preserve">
_____
343</t>
  </si>
  <si>
    <t>816
74
43</t>
  </si>
  <si>
    <t>57
_____
715</t>
  </si>
  <si>
    <t>719
_____
1387</t>
  </si>
  <si>
    <t>ТЕР24-02-005-03
Установка отвода на газопроводе из полиэтиленовых труб в горизонтальной плоскости, диаметр отвода: 110 мм
1 отвод</t>
  </si>
  <si>
    <t>26,64
_____
556,27</t>
  </si>
  <si>
    <t>4880
277
161</t>
  </si>
  <si>
    <t>213
_____
4450</t>
  </si>
  <si>
    <t>2679
_____
5938</t>
  </si>
  <si>
    <t>2511
289
168</t>
  </si>
  <si>
    <t>222
_____
2059</t>
  </si>
  <si>
    <t>2792
_____
5806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</si>
</sst>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  <numFmt numFmtId="177" formatCode="#\ ##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i/>
      <sz val="10"/>
      <name val="Arial Cyr"/>
      <family val="0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0" fillId="20" borderId="3" applyNumberFormat="0" applyAlignment="0" applyProtection="0"/>
    <xf numFmtId="0" fontId="31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3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217"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82" applyFont="1" applyAlignment="1">
      <alignment horizontal="left"/>
      <protection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85" applyFont="1" applyAlignment="1">
      <alignment horizontal="left" vertical="top"/>
      <protection/>
    </xf>
    <xf numFmtId="2" fontId="9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vertical="top"/>
    </xf>
    <xf numFmtId="0" fontId="9" fillId="0" borderId="1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73" fontId="9" fillId="0" borderId="0" xfId="61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55" applyFont="1" applyAlignment="1">
      <alignment horizontal="right" vertical="top" wrapTex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173" fontId="10" fillId="0" borderId="12" xfId="61" applyNumberFormat="1" applyFont="1" applyBorder="1" applyAlignment="1">
      <alignment horizontal="right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0" xfId="55" applyNumberFormat="1" applyFont="1" applyAlignment="1">
      <alignment horizontal="right" vertical="top" wrapText="1"/>
      <protection/>
    </xf>
    <xf numFmtId="0" fontId="11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 applyFont="1">
      <alignment/>
      <protection/>
    </xf>
    <xf numFmtId="2" fontId="7" fillId="0" borderId="0" xfId="55" applyNumberFormat="1" applyFont="1" applyAlignment="1">
      <alignment horizontal="right" vertical="top" wrapText="1"/>
      <protection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82" applyFont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2" fillId="0" borderId="0" xfId="82" applyFont="1" applyBorder="1" applyAlignment="1">
      <alignment horizontal="left"/>
      <protection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82" applyFont="1" applyAlignment="1">
      <alignment horizontal="left"/>
      <protection/>
    </xf>
    <xf numFmtId="0" fontId="17" fillId="0" borderId="11" xfId="0" applyFont="1" applyBorder="1" applyAlignment="1">
      <alignment vertical="top"/>
    </xf>
    <xf numFmtId="173" fontId="17" fillId="0" borderId="12" xfId="61" applyNumberFormat="1" applyFont="1" applyBorder="1" applyAlignment="1">
      <alignment horizontal="right"/>
      <protection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right" vertical="top"/>
    </xf>
    <xf numFmtId="0" fontId="12" fillId="0" borderId="0" xfId="59" applyFont="1">
      <alignment/>
      <protection/>
    </xf>
    <xf numFmtId="0" fontId="12" fillId="0" borderId="0" xfId="61" applyFont="1">
      <alignment/>
      <protection/>
    </xf>
    <xf numFmtId="2" fontId="17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2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right" vertical="top" wrapText="1"/>
    </xf>
    <xf numFmtId="2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55" applyFont="1" applyAlignment="1">
      <alignment horizontal="right" vertical="top" wrapText="1"/>
      <protection/>
    </xf>
    <xf numFmtId="0" fontId="14" fillId="0" borderId="0" xfId="85" applyFont="1" applyAlignment="1">
      <alignment horizontal="left" vertical="top"/>
      <protection/>
    </xf>
    <xf numFmtId="0" fontId="14" fillId="0" borderId="0" xfId="0" applyFont="1" applyAlignment="1">
      <alignment/>
    </xf>
    <xf numFmtId="0" fontId="12" fillId="0" borderId="18" xfId="63" applyFont="1" applyBorder="1">
      <alignment horizontal="center" wrapText="1"/>
      <protection/>
    </xf>
    <xf numFmtId="0" fontId="12" fillId="0" borderId="18" xfId="63" applyFont="1" applyFill="1" applyBorder="1">
      <alignment horizontal="center" wrapText="1"/>
      <protection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right" vertical="top" wrapText="1"/>
    </xf>
    <xf numFmtId="2" fontId="14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7" fillId="0" borderId="1" xfId="55" applyFont="1" applyBorder="1" applyAlignment="1">
      <alignment horizontal="center" vertical="center" wrapText="1"/>
      <protection/>
    </xf>
    <xf numFmtId="0" fontId="17" fillId="0" borderId="0" xfId="55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19" xfId="55" applyFont="1" applyBorder="1" applyAlignment="1">
      <alignment horizontal="center" vertical="top" wrapText="1"/>
      <protection/>
    </xf>
    <xf numFmtId="0" fontId="17" fillId="0" borderId="20" xfId="55" applyFont="1" applyBorder="1" applyAlignment="1">
      <alignment horizontal="center" vertical="center" wrapText="1"/>
      <protection/>
    </xf>
    <xf numFmtId="0" fontId="14" fillId="0" borderId="20" xfId="55" applyFont="1" applyBorder="1" applyAlignment="1">
      <alignment horizontal="center" vertical="top" wrapText="1"/>
      <protection/>
    </xf>
    <xf numFmtId="0" fontId="14" fillId="0" borderId="21" xfId="55" applyFont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" xfId="42" applyFont="1" applyBorder="1">
      <alignment horizontal="center"/>
      <protection/>
    </xf>
    <xf numFmtId="0" fontId="11" fillId="0" borderId="1" xfId="42" applyFont="1" applyBorder="1">
      <alignment horizontal="center"/>
      <protection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/>
    </xf>
    <xf numFmtId="49" fontId="9" fillId="0" borderId="18" xfId="0" applyNumberFormat="1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right" vertical="top"/>
    </xf>
    <xf numFmtId="2" fontId="9" fillId="0" borderId="18" xfId="0" applyNumberFormat="1" applyFont="1" applyBorder="1" applyAlignment="1">
      <alignment horizontal="right" vertical="top" wrapText="1"/>
    </xf>
    <xf numFmtId="1" fontId="10" fillId="0" borderId="18" xfId="0" applyNumberFormat="1" applyFont="1" applyBorder="1" applyAlignment="1">
      <alignment horizontal="right" vertical="top" wrapText="1"/>
    </xf>
    <xf numFmtId="2" fontId="7" fillId="0" borderId="1" xfId="55" applyNumberFormat="1" applyFont="1" applyBorder="1" applyAlignment="1">
      <alignment horizontal="right" vertical="top" wrapText="1"/>
      <protection/>
    </xf>
    <xf numFmtId="2" fontId="11" fillId="0" borderId="1" xfId="0" applyNumberFormat="1" applyFont="1" applyBorder="1" applyAlignment="1">
      <alignment/>
    </xf>
    <xf numFmtId="2" fontId="11" fillId="0" borderId="1" xfId="55" applyNumberFormat="1" applyFont="1" applyBorder="1" applyAlignment="1">
      <alignment horizontal="right" vertical="top" wrapText="1"/>
      <protection/>
    </xf>
    <xf numFmtId="0" fontId="7" fillId="0" borderId="1" xfId="55" applyFont="1" applyBorder="1" applyAlignment="1">
      <alignment horizontal="right" vertical="top" wrapText="1"/>
      <protection/>
    </xf>
    <xf numFmtId="2" fontId="17" fillId="0" borderId="0" xfId="0" applyNumberFormat="1" applyFont="1" applyAlignment="1">
      <alignment horizontal="right" vertical="top" wrapText="1"/>
    </xf>
    <xf numFmtId="0" fontId="17" fillId="0" borderId="0" xfId="55" applyFont="1" applyAlignment="1">
      <alignment horizontal="right" vertical="top" wrapText="1"/>
      <protection/>
    </xf>
    <xf numFmtId="2" fontId="17" fillId="0" borderId="0" xfId="0" applyNumberFormat="1" applyFont="1" applyAlignment="1">
      <alignment horizontal="left" vertical="top" wrapText="1"/>
    </xf>
    <xf numFmtId="0" fontId="25" fillId="0" borderId="0" xfId="0" applyFont="1" applyAlignment="1">
      <alignment vertical="top"/>
    </xf>
    <xf numFmtId="0" fontId="14" fillId="0" borderId="22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right" vertical="top" wrapText="1"/>
    </xf>
    <xf numFmtId="2" fontId="14" fillId="0" borderId="22" xfId="0" applyNumberFormat="1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2" fontId="20" fillId="0" borderId="22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left" vertical="top" wrapText="1"/>
    </xf>
    <xf numFmtId="49" fontId="14" fillId="0" borderId="23" xfId="0" applyNumberFormat="1" applyFont="1" applyBorder="1" applyAlignment="1">
      <alignment horizontal="right" vertical="top" wrapText="1"/>
    </xf>
    <xf numFmtId="2" fontId="14" fillId="0" borderId="23" xfId="0" applyNumberFormat="1" applyFont="1" applyBorder="1" applyAlignment="1">
      <alignment horizontal="right" vertical="top" wrapText="1"/>
    </xf>
    <xf numFmtId="0" fontId="14" fillId="0" borderId="23" xfId="0" applyFont="1" applyBorder="1" applyAlignment="1">
      <alignment horizontal="right" vertical="top" wrapText="1"/>
    </xf>
    <xf numFmtId="2" fontId="20" fillId="0" borderId="23" xfId="0" applyNumberFormat="1" applyFont="1" applyBorder="1" applyAlignment="1">
      <alignment horizontal="left" vertical="top" wrapText="1"/>
    </xf>
    <xf numFmtId="2" fontId="17" fillId="0" borderId="1" xfId="0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right" vertical="top"/>
    </xf>
    <xf numFmtId="0" fontId="16" fillId="0" borderId="0" xfId="0" applyFont="1" applyAlignment="1">
      <alignment/>
    </xf>
    <xf numFmtId="2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/>
    </xf>
    <xf numFmtId="177" fontId="17" fillId="0" borderId="1" xfId="0" applyNumberFormat="1" applyFont="1" applyBorder="1" applyAlignment="1">
      <alignment horizontal="right" vertical="top" wrapText="1"/>
    </xf>
    <xf numFmtId="2" fontId="17" fillId="0" borderId="18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right" vertical="top"/>
    </xf>
    <xf numFmtId="2" fontId="17" fillId="0" borderId="18" xfId="0" applyNumberFormat="1" applyFont="1" applyBorder="1" applyAlignment="1">
      <alignment horizontal="right" vertical="top" wrapText="1"/>
    </xf>
    <xf numFmtId="0" fontId="17" fillId="0" borderId="18" xfId="0" applyFont="1" applyBorder="1" applyAlignment="1">
      <alignment horizontal="right" vertical="top" wrapText="1"/>
    </xf>
    <xf numFmtId="177" fontId="17" fillId="0" borderId="18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0" fillId="0" borderId="24" xfId="0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4" fillId="0" borderId="25" xfId="55" applyFont="1" applyBorder="1" applyAlignment="1">
      <alignment horizontal="left" vertical="top" wrapText="1"/>
      <protection/>
    </xf>
    <xf numFmtId="0" fontId="0" fillId="0" borderId="19" xfId="0" applyBorder="1" applyAlignment="1">
      <alignment horizontal="left" vertical="top" wrapText="1"/>
    </xf>
    <xf numFmtId="0" fontId="17" fillId="0" borderId="26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49" fontId="17" fillId="0" borderId="26" xfId="0" applyNumberFormat="1" applyFont="1" applyBorder="1" applyAlignment="1">
      <alignment horizontal="left" vertical="top" wrapText="1"/>
    </xf>
    <xf numFmtId="49" fontId="17" fillId="0" borderId="27" xfId="0" applyNumberFormat="1" applyFont="1" applyBorder="1" applyAlignment="1">
      <alignment horizontal="left" vertical="top" wrapText="1"/>
    </xf>
    <xf numFmtId="49" fontId="17" fillId="0" borderId="28" xfId="0" applyNumberFormat="1" applyFont="1" applyBorder="1" applyAlignment="1">
      <alignment horizontal="left" vertical="top" wrapText="1"/>
    </xf>
    <xf numFmtId="0" fontId="14" fillId="0" borderId="29" xfId="55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22" fillId="0" borderId="29" xfId="55" applyFont="1" applyBorder="1" applyAlignment="1">
      <alignment horizontal="left" vertical="top" wrapText="1"/>
      <protection/>
    </xf>
    <xf numFmtId="0" fontId="17" fillId="0" borderId="0" xfId="55" applyFont="1" applyAlignment="1">
      <alignment horizontal="left" vertical="center"/>
      <protection/>
    </xf>
    <xf numFmtId="0" fontId="14" fillId="0" borderId="0" xfId="55" applyFont="1" applyAlignment="1">
      <alignment horizontal="left" vertical="center"/>
      <protection/>
    </xf>
    <xf numFmtId="0" fontId="17" fillId="0" borderId="1" xfId="55" applyFont="1" applyBorder="1" applyAlignment="1">
      <alignment horizontal="center" vertical="center"/>
      <protection/>
    </xf>
    <xf numFmtId="0" fontId="14" fillId="0" borderId="1" xfId="55" applyFont="1" applyBorder="1" applyAlignment="1">
      <alignment horizontal="center" vertical="center"/>
      <protection/>
    </xf>
    <xf numFmtId="0" fontId="17" fillId="0" borderId="30" xfId="55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5" fillId="0" borderId="0" xfId="82" applyFont="1">
      <alignment horizontal="center"/>
      <protection/>
    </xf>
    <xf numFmtId="0" fontId="14" fillId="0" borderId="0" xfId="82" applyFont="1">
      <alignment horizontal="center"/>
      <protection/>
    </xf>
    <xf numFmtId="0" fontId="14" fillId="0" borderId="0" xfId="82" applyFont="1" applyAlignment="1">
      <alignment horizontal="left"/>
      <protection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6" fillId="0" borderId="31" xfId="59" applyNumberFormat="1" applyFont="1" applyBorder="1" applyAlignment="1">
      <alignment horizontal="right"/>
      <protection/>
    </xf>
    <xf numFmtId="2" fontId="16" fillId="0" borderId="12" xfId="59" applyNumberFormat="1" applyFont="1" applyBorder="1" applyAlignment="1">
      <alignment horizontal="right"/>
      <protection/>
    </xf>
    <xf numFmtId="2" fontId="17" fillId="0" borderId="31" xfId="61" applyNumberFormat="1" applyFont="1" applyBorder="1" applyAlignment="1">
      <alignment horizontal="right"/>
      <protection/>
    </xf>
    <xf numFmtId="2" fontId="17" fillId="0" borderId="12" xfId="61" applyNumberFormat="1" applyFont="1" applyBorder="1" applyAlignment="1">
      <alignment horizontal="right"/>
      <protection/>
    </xf>
    <xf numFmtId="0" fontId="7" fillId="0" borderId="1" xfId="55" applyFont="1" applyBorder="1" applyAlignment="1">
      <alignment horizontal="left" vertical="top" wrapText="1"/>
      <protection/>
    </xf>
    <xf numFmtId="0" fontId="9" fillId="0" borderId="1" xfId="55" applyFont="1" applyBorder="1" applyAlignment="1">
      <alignment horizontal="left" vertical="top" wrapText="1"/>
      <protection/>
    </xf>
    <xf numFmtId="0" fontId="10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2" fontId="10" fillId="0" borderId="31" xfId="59" applyNumberFormat="1" applyFont="1" applyBorder="1" applyAlignment="1">
      <alignment horizontal="right"/>
      <protection/>
    </xf>
    <xf numFmtId="2" fontId="10" fillId="0" borderId="12" xfId="59" applyNumberFormat="1" applyFont="1" applyBorder="1" applyAlignment="1">
      <alignment horizontal="right"/>
      <protection/>
    </xf>
    <xf numFmtId="2" fontId="9" fillId="0" borderId="31" xfId="61" applyNumberFormat="1" applyFont="1" applyBorder="1" applyAlignment="1">
      <alignment horizontal="right"/>
      <protection/>
    </xf>
    <xf numFmtId="2" fontId="9" fillId="0" borderId="12" xfId="61" applyNumberFormat="1" applyFont="1" applyBorder="1" applyAlignment="1">
      <alignment horizontal="right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82" applyFont="1" applyAlignment="1">
      <alignment horizontal="left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AA507"/>
  <sheetViews>
    <sheetView showGridLines="0" tabSelected="1" zoomScalePageLayoutView="0" workbookViewId="0" topLeftCell="A610">
      <selection activeCell="A11" sqref="A11:U11"/>
    </sheetView>
  </sheetViews>
  <sheetFormatPr defaultColWidth="9.00390625" defaultRowHeight="12.75"/>
  <cols>
    <col min="1" max="1" width="6.00390625" style="38" customWidth="1"/>
    <col min="2" max="2" width="35.75390625" style="38" customWidth="1"/>
    <col min="3" max="3" width="11.875" style="38" customWidth="1"/>
    <col min="4" max="6" width="11.625" style="38" customWidth="1"/>
    <col min="7" max="7" width="9.375" style="38" bestFit="1" customWidth="1"/>
    <col min="8" max="8" width="11.875" style="38" customWidth="1"/>
    <col min="9" max="9" width="11.625" style="38" customWidth="1"/>
    <col min="10" max="10" width="10.375" style="38" bestFit="1" customWidth="1"/>
    <col min="11" max="11" width="11.625" style="38" customWidth="1"/>
    <col min="12" max="20" width="9.125" style="38" hidden="1" customWidth="1"/>
    <col min="21" max="21" width="11.625" style="38" customWidth="1"/>
    <col min="22" max="23" width="0" style="38" hidden="1" customWidth="1"/>
    <col min="24" max="26" width="9.125" style="38" customWidth="1"/>
    <col min="27" max="27" width="0" style="38" hidden="1" customWidth="1"/>
    <col min="28" max="16384" width="9.125" style="38" customWidth="1"/>
  </cols>
  <sheetData>
    <row r="1" ht="12.75"/>
    <row r="2" spans="1:8" ht="15.75">
      <c r="A2" s="39"/>
      <c r="H2" s="40"/>
    </row>
    <row r="3" spans="1:9" ht="15.75">
      <c r="A3" s="39"/>
      <c r="B3" s="38" t="s">
        <v>1104</v>
      </c>
      <c r="H3" s="40"/>
      <c r="I3" s="38" t="s">
        <v>1107</v>
      </c>
    </row>
    <row r="4" spans="1:9" ht="12.75">
      <c r="A4" s="41"/>
      <c r="B4" s="42" t="s">
        <v>1104</v>
      </c>
      <c r="C4" s="42"/>
      <c r="D4" s="42"/>
      <c r="E4" s="42"/>
      <c r="F4" s="42"/>
      <c r="G4" s="42"/>
      <c r="H4" s="43"/>
      <c r="I4" s="42" t="s">
        <v>1394</v>
      </c>
    </row>
    <row r="5" spans="1:4" s="46" customFormat="1" ht="12">
      <c r="A5" s="44"/>
      <c r="B5" s="45"/>
      <c r="C5" s="45"/>
      <c r="D5" s="45"/>
    </row>
    <row r="6" spans="1:4" s="46" customFormat="1" ht="12">
      <c r="A6" s="47" t="s">
        <v>1108</v>
      </c>
      <c r="B6" s="45"/>
      <c r="C6" s="45"/>
      <c r="D6" s="45"/>
    </row>
    <row r="7" spans="1:4" s="46" customFormat="1" ht="12">
      <c r="A7" s="44"/>
      <c r="B7" s="45"/>
      <c r="C7" s="45"/>
      <c r="D7" s="45"/>
    </row>
    <row r="8" spans="1:4" s="46" customFormat="1" ht="12">
      <c r="A8" s="47" t="s">
        <v>1109</v>
      </c>
      <c r="B8" s="45"/>
      <c r="C8" s="45"/>
      <c r="D8" s="45"/>
    </row>
    <row r="9" spans="1:21" s="46" customFormat="1" ht="15">
      <c r="A9" s="180" t="s">
        <v>1401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</row>
    <row r="10" spans="1:21" s="46" customFormat="1" ht="12">
      <c r="A10" s="181" t="s">
        <v>1432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</row>
    <row r="11" spans="1:21" s="46" customFormat="1" ht="12">
      <c r="A11" s="181" t="s">
        <v>1395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</row>
    <row r="12" spans="1:21" s="46" customFormat="1" ht="12">
      <c r="A12" s="182" t="s">
        <v>1110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</row>
    <row r="13" spans="4:21" s="46" customFormat="1" ht="12">
      <c r="D13" s="46" t="s">
        <v>1388</v>
      </c>
      <c r="J13" s="151" t="s">
        <v>1389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</row>
    <row r="14" spans="7:21" s="46" customFormat="1" ht="12">
      <c r="G14" s="186" t="s">
        <v>1417</v>
      </c>
      <c r="H14" s="187"/>
      <c r="I14" s="188"/>
      <c r="J14" s="186" t="s">
        <v>1418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8"/>
    </row>
    <row r="15" spans="4:21" s="46" customFormat="1" ht="12.75">
      <c r="D15" s="44" t="s">
        <v>1402</v>
      </c>
      <c r="G15" s="189">
        <f>265715/1000</f>
        <v>265.715</v>
      </c>
      <c r="H15" s="190"/>
      <c r="I15" s="48" t="s">
        <v>1403</v>
      </c>
      <c r="J15" s="191">
        <f>1543770/1000</f>
        <v>1543.77</v>
      </c>
      <c r="K15" s="192"/>
      <c r="L15" s="49"/>
      <c r="M15" s="49"/>
      <c r="N15" s="49"/>
      <c r="O15" s="49"/>
      <c r="P15" s="49"/>
      <c r="Q15" s="49"/>
      <c r="R15" s="49"/>
      <c r="S15" s="49"/>
      <c r="T15" s="49"/>
      <c r="U15" s="48" t="s">
        <v>1403</v>
      </c>
    </row>
    <row r="16" spans="4:21" s="46" customFormat="1" ht="12.75">
      <c r="D16" s="50" t="s">
        <v>1433</v>
      </c>
      <c r="F16" s="51"/>
      <c r="G16" s="189">
        <f>0/1000</f>
        <v>0</v>
      </c>
      <c r="H16" s="190"/>
      <c r="I16" s="48" t="s">
        <v>1403</v>
      </c>
      <c r="J16" s="191">
        <f>0/1000</f>
        <v>0</v>
      </c>
      <c r="K16" s="192"/>
      <c r="L16" s="49"/>
      <c r="M16" s="49"/>
      <c r="N16" s="49"/>
      <c r="O16" s="49"/>
      <c r="P16" s="49"/>
      <c r="Q16" s="49"/>
      <c r="R16" s="49"/>
      <c r="S16" s="49"/>
      <c r="T16" s="49"/>
      <c r="U16" s="48" t="s">
        <v>1403</v>
      </c>
    </row>
    <row r="17" spans="4:21" s="46" customFormat="1" ht="12.75">
      <c r="D17" s="50" t="s">
        <v>1434</v>
      </c>
      <c r="F17" s="51"/>
      <c r="G17" s="189">
        <f>17048/1000</f>
        <v>17.048</v>
      </c>
      <c r="H17" s="190"/>
      <c r="I17" s="48" t="s">
        <v>1403</v>
      </c>
      <c r="J17" s="191">
        <f>86906/1000</f>
        <v>86.906</v>
      </c>
      <c r="K17" s="192"/>
      <c r="L17" s="49"/>
      <c r="M17" s="49"/>
      <c r="N17" s="49"/>
      <c r="O17" s="49"/>
      <c r="P17" s="49"/>
      <c r="Q17" s="49"/>
      <c r="R17" s="49"/>
      <c r="S17" s="49"/>
      <c r="T17" s="49"/>
      <c r="U17" s="48" t="s">
        <v>1403</v>
      </c>
    </row>
    <row r="18" spans="4:23" s="46" customFormat="1" ht="12.75">
      <c r="D18" s="44" t="s">
        <v>1404</v>
      </c>
      <c r="G18" s="189">
        <f>(V18+V19)/1000</f>
        <v>2.04411</v>
      </c>
      <c r="H18" s="190"/>
      <c r="I18" s="48" t="s">
        <v>1405</v>
      </c>
      <c r="J18" s="191">
        <f>(W18+W19)/1000</f>
        <v>2.04411</v>
      </c>
      <c r="K18" s="192"/>
      <c r="L18" s="49"/>
      <c r="M18" s="49"/>
      <c r="N18" s="49"/>
      <c r="O18" s="49"/>
      <c r="P18" s="49"/>
      <c r="Q18" s="49"/>
      <c r="R18" s="49"/>
      <c r="S18" s="49"/>
      <c r="T18" s="49"/>
      <c r="U18" s="48" t="s">
        <v>1405</v>
      </c>
      <c r="V18" s="52">
        <v>1871.52</v>
      </c>
      <c r="W18" s="53">
        <v>1871.52</v>
      </c>
    </row>
    <row r="19" spans="4:23" s="46" customFormat="1" ht="12.75">
      <c r="D19" s="44" t="s">
        <v>1406</v>
      </c>
      <c r="G19" s="189">
        <f>23093/1000</f>
        <v>23.093</v>
      </c>
      <c r="H19" s="190"/>
      <c r="I19" s="48" t="s">
        <v>1403</v>
      </c>
      <c r="J19" s="191">
        <f>290360/1000</f>
        <v>290.36</v>
      </c>
      <c r="K19" s="192"/>
      <c r="L19" s="49"/>
      <c r="M19" s="49"/>
      <c r="N19" s="49"/>
      <c r="O19" s="49"/>
      <c r="P19" s="49"/>
      <c r="Q19" s="49"/>
      <c r="R19" s="49"/>
      <c r="S19" s="49"/>
      <c r="T19" s="49"/>
      <c r="U19" s="48" t="s">
        <v>1403</v>
      </c>
      <c r="V19" s="52">
        <v>172.59</v>
      </c>
      <c r="W19" s="53">
        <v>172.59</v>
      </c>
    </row>
    <row r="20" spans="6:21" s="46" customFormat="1" ht="12">
      <c r="F20" s="45"/>
      <c r="G20" s="54"/>
      <c r="H20" s="54"/>
      <c r="I20" s="55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5"/>
    </row>
    <row r="21" spans="2:21" s="46" customFormat="1" ht="12">
      <c r="B21" s="45"/>
      <c r="C21" s="45"/>
      <c r="D21" s="45"/>
      <c r="F21" s="51"/>
      <c r="G21" s="57"/>
      <c r="H21" s="57"/>
      <c r="I21" s="5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8"/>
    </row>
    <row r="22" spans="1:4" s="46" customFormat="1" ht="12">
      <c r="A22" s="44" t="str">
        <f>"Составлена в базисных ценах на 01.2000 г. и текущих ценах на "&amp;IF(LEN(L22)&gt;3,MID(L22,4,LEN(L22)),L22)</f>
        <v>Составлена в базисных ценах на 01.2000 г. и текущих ценах на </v>
      </c>
      <c r="D22" s="46" t="s">
        <v>1386</v>
      </c>
    </row>
    <row r="23" s="46" customFormat="1" ht="12.75" thickBot="1">
      <c r="A23" s="60"/>
    </row>
    <row r="24" spans="1:21" s="62" customFormat="1" ht="27" customHeight="1" thickBot="1">
      <c r="A24" s="183" t="s">
        <v>1407</v>
      </c>
      <c r="B24" s="183" t="s">
        <v>1408</v>
      </c>
      <c r="C24" s="183" t="s">
        <v>1409</v>
      </c>
      <c r="D24" s="184" t="s">
        <v>1410</v>
      </c>
      <c r="E24" s="184"/>
      <c r="F24" s="184"/>
      <c r="G24" s="184" t="s">
        <v>1411</v>
      </c>
      <c r="H24" s="184"/>
      <c r="I24" s="184"/>
      <c r="J24" s="184" t="s">
        <v>1412</v>
      </c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</row>
    <row r="25" spans="1:21" s="62" customFormat="1" ht="22.5" customHeight="1" thickBot="1">
      <c r="A25" s="183"/>
      <c r="B25" s="183"/>
      <c r="C25" s="183"/>
      <c r="D25" s="185" t="s">
        <v>1400</v>
      </c>
      <c r="E25" s="61" t="s">
        <v>1413</v>
      </c>
      <c r="F25" s="61" t="s">
        <v>1414</v>
      </c>
      <c r="G25" s="185" t="s">
        <v>1400</v>
      </c>
      <c r="H25" s="61" t="s">
        <v>1413</v>
      </c>
      <c r="I25" s="61" t="s">
        <v>1414</v>
      </c>
      <c r="J25" s="185" t="s">
        <v>1400</v>
      </c>
      <c r="K25" s="61" t="s">
        <v>1413</v>
      </c>
      <c r="L25" s="61"/>
      <c r="M25" s="61"/>
      <c r="N25" s="61"/>
      <c r="O25" s="61"/>
      <c r="P25" s="61"/>
      <c r="Q25" s="61"/>
      <c r="R25" s="61"/>
      <c r="S25" s="61"/>
      <c r="T25" s="61"/>
      <c r="U25" s="61" t="s">
        <v>1414</v>
      </c>
    </row>
    <row r="26" spans="1:21" s="62" customFormat="1" ht="22.5" customHeight="1" thickBot="1">
      <c r="A26" s="183"/>
      <c r="B26" s="183"/>
      <c r="C26" s="183"/>
      <c r="D26" s="185"/>
      <c r="E26" s="61" t="s">
        <v>1415</v>
      </c>
      <c r="F26" s="61" t="s">
        <v>1416</v>
      </c>
      <c r="G26" s="185"/>
      <c r="H26" s="61" t="s">
        <v>1415</v>
      </c>
      <c r="I26" s="61" t="s">
        <v>1416</v>
      </c>
      <c r="J26" s="185"/>
      <c r="K26" s="61" t="s">
        <v>1415</v>
      </c>
      <c r="L26" s="61"/>
      <c r="M26" s="61"/>
      <c r="N26" s="61"/>
      <c r="O26" s="61"/>
      <c r="P26" s="61"/>
      <c r="Q26" s="61"/>
      <c r="R26" s="61"/>
      <c r="S26" s="61"/>
      <c r="T26" s="61"/>
      <c r="U26" s="61" t="s">
        <v>1416</v>
      </c>
    </row>
    <row r="27" spans="1:21" s="45" customFormat="1" ht="12.75">
      <c r="A27" s="71">
        <v>1</v>
      </c>
      <c r="B27" s="71">
        <v>2</v>
      </c>
      <c r="C27" s="71">
        <v>3</v>
      </c>
      <c r="D27" s="72">
        <v>4</v>
      </c>
      <c r="E27" s="71">
        <v>5</v>
      </c>
      <c r="F27" s="71">
        <v>6</v>
      </c>
      <c r="G27" s="72">
        <v>7</v>
      </c>
      <c r="H27" s="71">
        <v>8</v>
      </c>
      <c r="I27" s="71">
        <v>9</v>
      </c>
      <c r="J27" s="72">
        <v>10</v>
      </c>
      <c r="K27" s="71">
        <v>11</v>
      </c>
      <c r="L27" s="71"/>
      <c r="M27" s="71"/>
      <c r="N27" s="71"/>
      <c r="O27" s="71"/>
      <c r="P27" s="71"/>
      <c r="Q27" s="71"/>
      <c r="R27" s="71"/>
      <c r="S27" s="71"/>
      <c r="T27" s="71"/>
      <c r="U27" s="71">
        <v>12</v>
      </c>
    </row>
    <row r="28" spans="1:21" s="67" customFormat="1" ht="35.25" customHeight="1">
      <c r="A28" s="176" t="s">
        <v>1387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21" s="67" customFormat="1" ht="17.25" customHeight="1">
      <c r="A29" s="178" t="s">
        <v>1436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</row>
    <row r="30" spans="1:26" s="45" customFormat="1" ht="48">
      <c r="A30" s="78">
        <v>1</v>
      </c>
      <c r="B30" s="79" t="s">
        <v>1437</v>
      </c>
      <c r="C30" s="80">
        <v>1</v>
      </c>
      <c r="D30" s="81">
        <v>64.94</v>
      </c>
      <c r="E30" s="82" t="s">
        <v>1438</v>
      </c>
      <c r="F30" s="81">
        <v>5.16</v>
      </c>
      <c r="G30" s="81" t="s">
        <v>1439</v>
      </c>
      <c r="H30" s="81" t="s">
        <v>1440</v>
      </c>
      <c r="I30" s="81">
        <v>5</v>
      </c>
      <c r="J30" s="81">
        <v>483</v>
      </c>
      <c r="K30" s="82" t="s">
        <v>1441</v>
      </c>
      <c r="L30" s="82" t="s">
        <v>1442</v>
      </c>
      <c r="M30" s="82">
        <v>130</v>
      </c>
      <c r="N30" s="82">
        <v>89</v>
      </c>
      <c r="O30" s="82">
        <v>35</v>
      </c>
      <c r="P30" s="82">
        <v>20</v>
      </c>
      <c r="Q30" s="82">
        <v>369</v>
      </c>
      <c r="R30" s="82">
        <v>202</v>
      </c>
      <c r="S30" s="82">
        <v>0.85</v>
      </c>
      <c r="T30" s="82" t="s">
        <v>1443</v>
      </c>
      <c r="U30" s="82">
        <v>31</v>
      </c>
      <c r="V30" s="67"/>
      <c r="W30" s="67"/>
      <c r="X30" s="67"/>
      <c r="Y30" s="67"/>
      <c r="Z30" s="67"/>
    </row>
    <row r="31" spans="1:27" s="130" customFormat="1" ht="24">
      <c r="A31" s="125"/>
      <c r="B31" s="131" t="s">
        <v>1111</v>
      </c>
      <c r="C31" s="126" t="s">
        <v>1367</v>
      </c>
      <c r="D31" s="127"/>
      <c r="E31" s="128"/>
      <c r="F31" s="127"/>
      <c r="G31" s="127" t="s">
        <v>1112</v>
      </c>
      <c r="H31" s="127"/>
      <c r="I31" s="127"/>
      <c r="J31" s="127" t="s">
        <v>1113</v>
      </c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29"/>
      <c r="X31" s="129"/>
      <c r="Y31" s="129"/>
      <c r="Z31" s="129"/>
      <c r="AA31" s="130">
        <f>ROUND((130%*0.85*100),0)</f>
        <v>111</v>
      </c>
    </row>
    <row r="32" spans="1:27" s="130" customFormat="1" ht="24">
      <c r="A32" s="125"/>
      <c r="B32" s="131" t="s">
        <v>1114</v>
      </c>
      <c r="C32" s="126" t="s">
        <v>1368</v>
      </c>
      <c r="D32" s="127"/>
      <c r="E32" s="128"/>
      <c r="F32" s="127"/>
      <c r="G32" s="127" t="s">
        <v>1115</v>
      </c>
      <c r="H32" s="127"/>
      <c r="I32" s="127"/>
      <c r="J32" s="127" t="s">
        <v>1116</v>
      </c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9"/>
      <c r="W32" s="129"/>
      <c r="X32" s="129"/>
      <c r="Y32" s="129"/>
      <c r="Z32" s="129"/>
      <c r="AA32" s="130">
        <f>ROUND((89%*(0.85*0.8)*100),0)</f>
        <v>61</v>
      </c>
    </row>
    <row r="33" spans="1:26" s="45" customFormat="1" ht="72">
      <c r="A33" s="73">
        <v>2</v>
      </c>
      <c r="B33" s="74" t="s">
        <v>1444</v>
      </c>
      <c r="C33" s="75">
        <v>1</v>
      </c>
      <c r="D33" s="76">
        <v>1220</v>
      </c>
      <c r="E33" s="77" t="s">
        <v>1445</v>
      </c>
      <c r="F33" s="76"/>
      <c r="G33" s="76">
        <v>1220</v>
      </c>
      <c r="H33" s="76" t="s">
        <v>1445</v>
      </c>
      <c r="I33" s="76"/>
      <c r="J33" s="76">
        <v>17586</v>
      </c>
      <c r="K33" s="77" t="s">
        <v>1446</v>
      </c>
      <c r="L33" s="77" t="s">
        <v>1447</v>
      </c>
      <c r="M33" s="77">
        <v>130</v>
      </c>
      <c r="N33" s="77">
        <v>89</v>
      </c>
      <c r="O33" s="77"/>
      <c r="P33" s="77"/>
      <c r="Q33" s="77"/>
      <c r="R33" s="77"/>
      <c r="S33" s="77">
        <v>0.85</v>
      </c>
      <c r="T33" s="77" t="s">
        <v>1443</v>
      </c>
      <c r="U33" s="77"/>
      <c r="V33" s="67"/>
      <c r="W33" s="67"/>
      <c r="X33" s="67"/>
      <c r="Y33" s="67"/>
      <c r="Z33" s="67"/>
    </row>
    <row r="34" spans="1:26" s="45" customFormat="1" ht="48">
      <c r="A34" s="78">
        <v>3</v>
      </c>
      <c r="B34" s="79" t="s">
        <v>1448</v>
      </c>
      <c r="C34" s="80">
        <v>2</v>
      </c>
      <c r="D34" s="81">
        <v>56.94</v>
      </c>
      <c r="E34" s="82" t="s">
        <v>1449</v>
      </c>
      <c r="F34" s="81" t="s">
        <v>1450</v>
      </c>
      <c r="G34" s="81" t="s">
        <v>1451</v>
      </c>
      <c r="H34" s="81" t="s">
        <v>1452</v>
      </c>
      <c r="I34" s="81" t="s">
        <v>1453</v>
      </c>
      <c r="J34" s="81">
        <v>1574</v>
      </c>
      <c r="K34" s="82" t="s">
        <v>1454</v>
      </c>
      <c r="L34" s="82" t="s">
        <v>1442</v>
      </c>
      <c r="M34" s="82">
        <v>130</v>
      </c>
      <c r="N34" s="82">
        <v>89</v>
      </c>
      <c r="O34" s="82">
        <v>43</v>
      </c>
      <c r="P34" s="82">
        <v>25</v>
      </c>
      <c r="Q34" s="82">
        <v>450</v>
      </c>
      <c r="R34" s="82">
        <v>246</v>
      </c>
      <c r="S34" s="82">
        <v>0.85</v>
      </c>
      <c r="T34" s="82" t="s">
        <v>1443</v>
      </c>
      <c r="U34" s="82" t="s">
        <v>1455</v>
      </c>
      <c r="V34" s="67"/>
      <c r="W34" s="67"/>
      <c r="X34" s="67"/>
      <c r="Y34" s="67"/>
      <c r="Z34" s="67"/>
    </row>
    <row r="35" spans="1:27" s="130" customFormat="1" ht="24">
      <c r="A35" s="125"/>
      <c r="B35" s="131" t="s">
        <v>1111</v>
      </c>
      <c r="C35" s="126" t="s">
        <v>1367</v>
      </c>
      <c r="D35" s="127"/>
      <c r="E35" s="128"/>
      <c r="F35" s="127"/>
      <c r="G35" s="127" t="s">
        <v>1117</v>
      </c>
      <c r="H35" s="127"/>
      <c r="I35" s="127"/>
      <c r="J35" s="127" t="s">
        <v>1118</v>
      </c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9"/>
      <c r="W35" s="129"/>
      <c r="X35" s="129"/>
      <c r="Y35" s="129"/>
      <c r="Z35" s="129"/>
      <c r="AA35" s="130">
        <f>ROUND((130%*0.85*100),0)</f>
        <v>111</v>
      </c>
    </row>
    <row r="36" spans="1:27" s="130" customFormat="1" ht="24">
      <c r="A36" s="125"/>
      <c r="B36" s="131" t="s">
        <v>1114</v>
      </c>
      <c r="C36" s="126" t="s">
        <v>1368</v>
      </c>
      <c r="D36" s="127"/>
      <c r="E36" s="128"/>
      <c r="F36" s="127"/>
      <c r="G36" s="127" t="s">
        <v>1119</v>
      </c>
      <c r="H36" s="127"/>
      <c r="I36" s="127"/>
      <c r="J36" s="127" t="s">
        <v>1120</v>
      </c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9"/>
      <c r="W36" s="129"/>
      <c r="X36" s="129"/>
      <c r="Y36" s="129"/>
      <c r="Z36" s="129"/>
      <c r="AA36" s="130">
        <f>ROUND((89%*(0.85*0.8)*100),0)</f>
        <v>61</v>
      </c>
    </row>
    <row r="37" spans="1:26" s="45" customFormat="1" ht="60">
      <c r="A37" s="73">
        <v>4</v>
      </c>
      <c r="B37" s="74" t="s">
        <v>1456</v>
      </c>
      <c r="C37" s="75">
        <v>2</v>
      </c>
      <c r="D37" s="76">
        <v>90.5</v>
      </c>
      <c r="E37" s="77" t="s">
        <v>1457</v>
      </c>
      <c r="F37" s="76"/>
      <c r="G37" s="76">
        <v>181</v>
      </c>
      <c r="H37" s="76" t="s">
        <v>1458</v>
      </c>
      <c r="I37" s="76"/>
      <c r="J37" s="76">
        <v>1069</v>
      </c>
      <c r="K37" s="77" t="s">
        <v>1459</v>
      </c>
      <c r="L37" s="77" t="s">
        <v>1447</v>
      </c>
      <c r="M37" s="77">
        <v>130</v>
      </c>
      <c r="N37" s="77">
        <v>89</v>
      </c>
      <c r="O37" s="77"/>
      <c r="P37" s="77"/>
      <c r="Q37" s="77"/>
      <c r="R37" s="77"/>
      <c r="S37" s="77">
        <v>0.85</v>
      </c>
      <c r="T37" s="77" t="s">
        <v>1443</v>
      </c>
      <c r="U37" s="77"/>
      <c r="V37" s="67"/>
      <c r="W37" s="67"/>
      <c r="X37" s="67"/>
      <c r="Y37" s="67"/>
      <c r="Z37" s="67"/>
    </row>
    <row r="38" spans="1:26" s="70" customFormat="1" ht="48">
      <c r="A38" s="78">
        <v>5</v>
      </c>
      <c r="B38" s="79" t="s">
        <v>1460</v>
      </c>
      <c r="C38" s="80">
        <v>0.031</v>
      </c>
      <c r="D38" s="81">
        <v>31694.8</v>
      </c>
      <c r="E38" s="82" t="s">
        <v>1461</v>
      </c>
      <c r="F38" s="81" t="s">
        <v>1462</v>
      </c>
      <c r="G38" s="81" t="s">
        <v>1463</v>
      </c>
      <c r="H38" s="81" t="s">
        <v>1464</v>
      </c>
      <c r="I38" s="81" t="s">
        <v>1465</v>
      </c>
      <c r="J38" s="81">
        <v>7714</v>
      </c>
      <c r="K38" s="82" t="s">
        <v>1466</v>
      </c>
      <c r="L38" s="82" t="s">
        <v>1442</v>
      </c>
      <c r="M38" s="82">
        <v>130</v>
      </c>
      <c r="N38" s="82">
        <v>89</v>
      </c>
      <c r="O38" s="82">
        <v>268</v>
      </c>
      <c r="P38" s="82">
        <v>156</v>
      </c>
      <c r="Q38" s="82">
        <v>2861</v>
      </c>
      <c r="R38" s="82">
        <v>1567</v>
      </c>
      <c r="S38" s="82">
        <v>0.85</v>
      </c>
      <c r="T38" s="82" t="s">
        <v>1443</v>
      </c>
      <c r="U38" s="82" t="s">
        <v>1467</v>
      </c>
      <c r="V38" s="67"/>
      <c r="W38" s="67"/>
      <c r="X38" s="67"/>
      <c r="Y38" s="67"/>
      <c r="Z38" s="67"/>
    </row>
    <row r="39" spans="1:27" s="132" customFormat="1" ht="24">
      <c r="A39" s="125"/>
      <c r="B39" s="131" t="s">
        <v>1111</v>
      </c>
      <c r="C39" s="126" t="s">
        <v>1367</v>
      </c>
      <c r="D39" s="127"/>
      <c r="E39" s="128"/>
      <c r="F39" s="127"/>
      <c r="G39" s="127" t="s">
        <v>1121</v>
      </c>
      <c r="H39" s="127"/>
      <c r="I39" s="127"/>
      <c r="J39" s="127" t="s">
        <v>1122</v>
      </c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9"/>
      <c r="W39" s="129"/>
      <c r="X39" s="129"/>
      <c r="Y39" s="129"/>
      <c r="Z39" s="129"/>
      <c r="AA39" s="132">
        <f>ROUND((130%*0.85*100),0)</f>
        <v>111</v>
      </c>
    </row>
    <row r="40" spans="1:27" s="132" customFormat="1" ht="24">
      <c r="A40" s="125"/>
      <c r="B40" s="131" t="s">
        <v>1114</v>
      </c>
      <c r="C40" s="126" t="s">
        <v>1368</v>
      </c>
      <c r="D40" s="127"/>
      <c r="E40" s="128"/>
      <c r="F40" s="127"/>
      <c r="G40" s="127" t="s">
        <v>1123</v>
      </c>
      <c r="H40" s="127"/>
      <c r="I40" s="127"/>
      <c r="J40" s="127" t="s">
        <v>1124</v>
      </c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9"/>
      <c r="W40" s="129"/>
      <c r="X40" s="129"/>
      <c r="Y40" s="129"/>
      <c r="Z40" s="129"/>
      <c r="AA40" s="132">
        <f>ROUND((89%*(0.85*0.8)*100),0)</f>
        <v>61</v>
      </c>
    </row>
    <row r="41" spans="1:26" ht="96">
      <c r="A41" s="78">
        <v>6</v>
      </c>
      <c r="B41" s="79" t="s">
        <v>1468</v>
      </c>
      <c r="C41" s="80">
        <v>0.01</v>
      </c>
      <c r="D41" s="81">
        <v>2919.29</v>
      </c>
      <c r="E41" s="82" t="s">
        <v>1469</v>
      </c>
      <c r="F41" s="81" t="s">
        <v>1470</v>
      </c>
      <c r="G41" s="81" t="s">
        <v>1471</v>
      </c>
      <c r="H41" s="81" t="s">
        <v>1472</v>
      </c>
      <c r="I41" s="81">
        <v>1</v>
      </c>
      <c r="J41" s="81">
        <v>47</v>
      </c>
      <c r="K41" s="82" t="s">
        <v>1473</v>
      </c>
      <c r="L41" s="82" t="s">
        <v>1442</v>
      </c>
      <c r="M41" s="82">
        <v>95</v>
      </c>
      <c r="N41" s="82">
        <v>65</v>
      </c>
      <c r="O41" s="82">
        <v>3</v>
      </c>
      <c r="P41" s="82">
        <v>2</v>
      </c>
      <c r="Q41" s="82">
        <v>31</v>
      </c>
      <c r="R41" s="82">
        <v>20</v>
      </c>
      <c r="S41" s="82">
        <v>0.85</v>
      </c>
      <c r="T41" s="82">
        <v>0.8</v>
      </c>
      <c r="U41" s="82" t="s">
        <v>1474</v>
      </c>
      <c r="V41" s="67"/>
      <c r="W41" s="67"/>
      <c r="X41" s="67"/>
      <c r="Y41" s="67"/>
      <c r="Z41" s="67"/>
    </row>
    <row r="42" spans="1:27" s="42" customFormat="1" ht="24">
      <c r="A42" s="125"/>
      <c r="B42" s="131" t="s">
        <v>1111</v>
      </c>
      <c r="C42" s="126" t="s">
        <v>1369</v>
      </c>
      <c r="D42" s="127"/>
      <c r="E42" s="128"/>
      <c r="F42" s="127"/>
      <c r="G42" s="127" t="s">
        <v>1125</v>
      </c>
      <c r="H42" s="127"/>
      <c r="I42" s="127"/>
      <c r="J42" s="127" t="s">
        <v>1126</v>
      </c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9"/>
      <c r="W42" s="129"/>
      <c r="X42" s="129"/>
      <c r="Y42" s="129"/>
      <c r="Z42" s="129"/>
      <c r="AA42" s="42">
        <f>ROUND((95%*0.85*100),0)</f>
        <v>81</v>
      </c>
    </row>
    <row r="43" spans="1:27" s="42" customFormat="1" ht="24">
      <c r="A43" s="125"/>
      <c r="B43" s="131" t="s">
        <v>1114</v>
      </c>
      <c r="C43" s="126" t="s">
        <v>1370</v>
      </c>
      <c r="D43" s="127"/>
      <c r="E43" s="128"/>
      <c r="F43" s="127"/>
      <c r="G43" s="127" t="s">
        <v>1127</v>
      </c>
      <c r="H43" s="127"/>
      <c r="I43" s="127"/>
      <c r="J43" s="127" t="s">
        <v>1115</v>
      </c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9"/>
      <c r="W43" s="129"/>
      <c r="X43" s="129"/>
      <c r="Y43" s="129"/>
      <c r="Z43" s="129"/>
      <c r="AA43" s="42">
        <f>ROUND((65%*0.8*100),0)</f>
        <v>52</v>
      </c>
    </row>
    <row r="44" spans="1:26" ht="60">
      <c r="A44" s="78">
        <v>7</v>
      </c>
      <c r="B44" s="79" t="s">
        <v>1475</v>
      </c>
      <c r="C44" s="80">
        <v>0.0015</v>
      </c>
      <c r="D44" s="81">
        <v>18507.43</v>
      </c>
      <c r="E44" s="82" t="s">
        <v>1476</v>
      </c>
      <c r="F44" s="81" t="s">
        <v>1477</v>
      </c>
      <c r="G44" s="81" t="s">
        <v>1478</v>
      </c>
      <c r="H44" s="81" t="s">
        <v>1479</v>
      </c>
      <c r="I44" s="81" t="s">
        <v>1480</v>
      </c>
      <c r="J44" s="81">
        <v>244</v>
      </c>
      <c r="K44" s="82" t="s">
        <v>1481</v>
      </c>
      <c r="L44" s="82" t="s">
        <v>1442</v>
      </c>
      <c r="M44" s="82">
        <v>130</v>
      </c>
      <c r="N44" s="82">
        <v>89</v>
      </c>
      <c r="O44" s="82">
        <v>17</v>
      </c>
      <c r="P44" s="82">
        <v>10</v>
      </c>
      <c r="Q44" s="82">
        <v>188</v>
      </c>
      <c r="R44" s="82">
        <v>103</v>
      </c>
      <c r="S44" s="82">
        <v>0.85</v>
      </c>
      <c r="T44" s="82" t="s">
        <v>1443</v>
      </c>
      <c r="U44" s="82" t="s">
        <v>1482</v>
      </c>
      <c r="V44" s="67"/>
      <c r="W44" s="67"/>
      <c r="X44" s="67"/>
      <c r="Y44" s="67"/>
      <c r="Z44" s="67"/>
    </row>
    <row r="45" spans="1:27" s="42" customFormat="1" ht="24">
      <c r="A45" s="125"/>
      <c r="B45" s="131" t="s">
        <v>1111</v>
      </c>
      <c r="C45" s="126" t="s">
        <v>1367</v>
      </c>
      <c r="D45" s="127"/>
      <c r="E45" s="128"/>
      <c r="F45" s="127"/>
      <c r="G45" s="127" t="s">
        <v>1128</v>
      </c>
      <c r="H45" s="127"/>
      <c r="I45" s="127"/>
      <c r="J45" s="127" t="s">
        <v>1129</v>
      </c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29"/>
      <c r="X45" s="129"/>
      <c r="Y45" s="129"/>
      <c r="Z45" s="129"/>
      <c r="AA45" s="42">
        <f>ROUND((130%*0.85*100),0)</f>
        <v>111</v>
      </c>
    </row>
    <row r="46" spans="1:27" s="42" customFormat="1" ht="24">
      <c r="A46" s="125"/>
      <c r="B46" s="131" t="s">
        <v>1114</v>
      </c>
      <c r="C46" s="126" t="s">
        <v>1368</v>
      </c>
      <c r="D46" s="127"/>
      <c r="E46" s="128"/>
      <c r="F46" s="127"/>
      <c r="G46" s="127" t="s">
        <v>1130</v>
      </c>
      <c r="H46" s="127"/>
      <c r="I46" s="127"/>
      <c r="J46" s="127" t="s">
        <v>1131</v>
      </c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9"/>
      <c r="W46" s="129"/>
      <c r="X46" s="129"/>
      <c r="Y46" s="129"/>
      <c r="Z46" s="129"/>
      <c r="AA46" s="42">
        <f>ROUND((89%*(0.85*0.8)*100),0)</f>
        <v>61</v>
      </c>
    </row>
    <row r="47" spans="1:26" ht="72">
      <c r="A47" s="73">
        <v>8</v>
      </c>
      <c r="B47" s="74" t="s">
        <v>1483</v>
      </c>
      <c r="C47" s="75">
        <v>1.506</v>
      </c>
      <c r="D47" s="76">
        <v>113</v>
      </c>
      <c r="E47" s="77" t="s">
        <v>1484</v>
      </c>
      <c r="F47" s="76"/>
      <c r="G47" s="76">
        <v>170</v>
      </c>
      <c r="H47" s="76" t="s">
        <v>1485</v>
      </c>
      <c r="I47" s="76"/>
      <c r="J47" s="76">
        <v>950</v>
      </c>
      <c r="K47" s="77" t="s">
        <v>1486</v>
      </c>
      <c r="L47" s="77" t="s">
        <v>1447</v>
      </c>
      <c r="M47" s="77">
        <v>95</v>
      </c>
      <c r="N47" s="77">
        <v>65</v>
      </c>
      <c r="O47" s="77"/>
      <c r="P47" s="77"/>
      <c r="Q47" s="77"/>
      <c r="R47" s="77"/>
      <c r="S47" s="77">
        <v>0.85</v>
      </c>
      <c r="T47" s="77">
        <v>0.8</v>
      </c>
      <c r="U47" s="77"/>
      <c r="V47" s="67"/>
      <c r="W47" s="67"/>
      <c r="X47" s="67"/>
      <c r="Y47" s="67"/>
      <c r="Z47" s="67"/>
    </row>
    <row r="48" spans="1:26" ht="72">
      <c r="A48" s="78">
        <v>9</v>
      </c>
      <c r="B48" s="79" t="s">
        <v>1487</v>
      </c>
      <c r="C48" s="80">
        <v>0.0015</v>
      </c>
      <c r="D48" s="81">
        <v>50641.58</v>
      </c>
      <c r="E48" s="82" t="s">
        <v>1488</v>
      </c>
      <c r="F48" s="81" t="s">
        <v>1489</v>
      </c>
      <c r="G48" s="81" t="s">
        <v>1490</v>
      </c>
      <c r="H48" s="81" t="s">
        <v>1491</v>
      </c>
      <c r="I48" s="81" t="s">
        <v>1492</v>
      </c>
      <c r="J48" s="81">
        <v>280</v>
      </c>
      <c r="K48" s="82" t="s">
        <v>1493</v>
      </c>
      <c r="L48" s="82" t="s">
        <v>1442</v>
      </c>
      <c r="M48" s="82">
        <v>130</v>
      </c>
      <c r="N48" s="82">
        <v>89</v>
      </c>
      <c r="O48" s="82">
        <v>4</v>
      </c>
      <c r="P48" s="82">
        <v>2</v>
      </c>
      <c r="Q48" s="82">
        <v>50</v>
      </c>
      <c r="R48" s="82">
        <v>27</v>
      </c>
      <c r="S48" s="82">
        <v>0.85</v>
      </c>
      <c r="T48" s="82" t="s">
        <v>1443</v>
      </c>
      <c r="U48" s="82" t="s">
        <v>1494</v>
      </c>
      <c r="V48" s="67"/>
      <c r="W48" s="67"/>
      <c r="X48" s="67"/>
      <c r="Y48" s="67"/>
      <c r="Z48" s="67"/>
    </row>
    <row r="49" spans="1:27" s="42" customFormat="1" ht="24">
      <c r="A49" s="125"/>
      <c r="B49" s="131" t="s">
        <v>1111</v>
      </c>
      <c r="C49" s="126" t="s">
        <v>1367</v>
      </c>
      <c r="D49" s="127"/>
      <c r="E49" s="128"/>
      <c r="F49" s="127"/>
      <c r="G49" s="127" t="s">
        <v>1132</v>
      </c>
      <c r="H49" s="127"/>
      <c r="I49" s="127"/>
      <c r="J49" s="127" t="s">
        <v>1133</v>
      </c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9"/>
      <c r="W49" s="129"/>
      <c r="X49" s="129"/>
      <c r="Y49" s="129"/>
      <c r="Z49" s="129"/>
      <c r="AA49" s="42">
        <f>ROUND((130%*0.85*100),0)</f>
        <v>111</v>
      </c>
    </row>
    <row r="50" spans="1:27" s="42" customFormat="1" ht="24">
      <c r="A50" s="125"/>
      <c r="B50" s="131" t="s">
        <v>1114</v>
      </c>
      <c r="C50" s="126" t="s">
        <v>1368</v>
      </c>
      <c r="D50" s="127"/>
      <c r="E50" s="128"/>
      <c r="F50" s="127"/>
      <c r="G50" s="127" t="s">
        <v>1127</v>
      </c>
      <c r="H50" s="127"/>
      <c r="I50" s="127"/>
      <c r="J50" s="127" t="s">
        <v>1134</v>
      </c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9"/>
      <c r="W50" s="129"/>
      <c r="X50" s="129"/>
      <c r="Y50" s="129"/>
      <c r="Z50" s="129"/>
      <c r="AA50" s="42">
        <f>ROUND((89%*(0.85*0.8)*100),0)</f>
        <v>61</v>
      </c>
    </row>
    <row r="51" spans="1:26" ht="60">
      <c r="A51" s="78">
        <v>10</v>
      </c>
      <c r="B51" s="79" t="s">
        <v>1495</v>
      </c>
      <c r="C51" s="80">
        <v>3</v>
      </c>
      <c r="D51" s="81">
        <v>80.44</v>
      </c>
      <c r="E51" s="82" t="s">
        <v>1496</v>
      </c>
      <c r="F51" s="81"/>
      <c r="G51" s="81" t="s">
        <v>1497</v>
      </c>
      <c r="H51" s="81" t="s">
        <v>1498</v>
      </c>
      <c r="I51" s="81"/>
      <c r="J51" s="81">
        <v>1869</v>
      </c>
      <c r="K51" s="82" t="s">
        <v>1499</v>
      </c>
      <c r="L51" s="82" t="s">
        <v>1442</v>
      </c>
      <c r="M51" s="82">
        <v>128</v>
      </c>
      <c r="N51" s="82">
        <v>83</v>
      </c>
      <c r="O51" s="82">
        <v>104</v>
      </c>
      <c r="P51" s="82">
        <v>57</v>
      </c>
      <c r="Q51" s="82">
        <v>1111</v>
      </c>
      <c r="R51" s="82">
        <v>576</v>
      </c>
      <c r="S51" s="82">
        <v>0.85</v>
      </c>
      <c r="T51" s="82" t="s">
        <v>1443</v>
      </c>
      <c r="U51" s="82"/>
      <c r="V51" s="67"/>
      <c r="W51" s="67"/>
      <c r="X51" s="67"/>
      <c r="Y51" s="67"/>
      <c r="Z51" s="67"/>
    </row>
    <row r="52" spans="1:27" s="42" customFormat="1" ht="24">
      <c r="A52" s="125"/>
      <c r="B52" s="131" t="s">
        <v>1111</v>
      </c>
      <c r="C52" s="126" t="s">
        <v>1371</v>
      </c>
      <c r="D52" s="127"/>
      <c r="E52" s="128"/>
      <c r="F52" s="127"/>
      <c r="G52" s="127" t="s">
        <v>1135</v>
      </c>
      <c r="H52" s="127"/>
      <c r="I52" s="127"/>
      <c r="J52" s="127" t="s">
        <v>1136</v>
      </c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9"/>
      <c r="W52" s="129"/>
      <c r="X52" s="129"/>
      <c r="Y52" s="129"/>
      <c r="Z52" s="129"/>
      <c r="AA52" s="42">
        <f>ROUND((128%*0.85*100),0)</f>
        <v>109</v>
      </c>
    </row>
    <row r="53" spans="1:27" s="42" customFormat="1" ht="24">
      <c r="A53" s="125"/>
      <c r="B53" s="131" t="s">
        <v>1114</v>
      </c>
      <c r="C53" s="126" t="s">
        <v>1372</v>
      </c>
      <c r="D53" s="127"/>
      <c r="E53" s="128"/>
      <c r="F53" s="127"/>
      <c r="G53" s="127" t="s">
        <v>1137</v>
      </c>
      <c r="H53" s="127"/>
      <c r="I53" s="127"/>
      <c r="J53" s="127" t="s">
        <v>1138</v>
      </c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9"/>
      <c r="W53" s="129"/>
      <c r="X53" s="129"/>
      <c r="Y53" s="129"/>
      <c r="Z53" s="129"/>
      <c r="AA53" s="42">
        <f>ROUND((83%*(0.85*0.8)*100),0)</f>
        <v>56</v>
      </c>
    </row>
    <row r="54" spans="1:26" ht="60">
      <c r="A54" s="73">
        <v>11</v>
      </c>
      <c r="B54" s="74" t="s">
        <v>1500</v>
      </c>
      <c r="C54" s="75">
        <v>3</v>
      </c>
      <c r="D54" s="76">
        <v>465.63</v>
      </c>
      <c r="E54" s="77" t="s">
        <v>1501</v>
      </c>
      <c r="F54" s="76"/>
      <c r="G54" s="76">
        <v>1397</v>
      </c>
      <c r="H54" s="76" t="s">
        <v>1502</v>
      </c>
      <c r="I54" s="76"/>
      <c r="J54" s="76">
        <v>5480</v>
      </c>
      <c r="K54" s="77" t="s">
        <v>1503</v>
      </c>
      <c r="L54" s="77" t="s">
        <v>1447</v>
      </c>
      <c r="M54" s="77">
        <v>128</v>
      </c>
      <c r="N54" s="77">
        <v>83</v>
      </c>
      <c r="O54" s="77"/>
      <c r="P54" s="77"/>
      <c r="Q54" s="77"/>
      <c r="R54" s="77"/>
      <c r="S54" s="77">
        <v>0.85</v>
      </c>
      <c r="T54" s="77" t="s">
        <v>1443</v>
      </c>
      <c r="U54" s="77"/>
      <c r="V54" s="67"/>
      <c r="W54" s="67"/>
      <c r="X54" s="67"/>
      <c r="Y54" s="67"/>
      <c r="Z54" s="67"/>
    </row>
    <row r="55" spans="1:26" ht="60">
      <c r="A55" s="78">
        <v>12</v>
      </c>
      <c r="B55" s="79" t="s">
        <v>1504</v>
      </c>
      <c r="C55" s="80">
        <v>3</v>
      </c>
      <c r="D55" s="81">
        <v>313.82</v>
      </c>
      <c r="E55" s="82" t="s">
        <v>1505</v>
      </c>
      <c r="F55" s="81">
        <v>28.74</v>
      </c>
      <c r="G55" s="81" t="s">
        <v>1506</v>
      </c>
      <c r="H55" s="81" t="s">
        <v>1507</v>
      </c>
      <c r="I55" s="81">
        <v>86</v>
      </c>
      <c r="J55" s="81">
        <v>3497</v>
      </c>
      <c r="K55" s="82" t="s">
        <v>1508</v>
      </c>
      <c r="L55" s="82" t="s">
        <v>1442</v>
      </c>
      <c r="M55" s="82">
        <v>130</v>
      </c>
      <c r="N55" s="82">
        <v>89</v>
      </c>
      <c r="O55" s="82">
        <v>108</v>
      </c>
      <c r="P55" s="82">
        <v>63</v>
      </c>
      <c r="Q55" s="82">
        <v>1157</v>
      </c>
      <c r="R55" s="82">
        <v>634</v>
      </c>
      <c r="S55" s="82">
        <v>0.85</v>
      </c>
      <c r="T55" s="82" t="s">
        <v>1443</v>
      </c>
      <c r="U55" s="82">
        <v>273</v>
      </c>
      <c r="V55" s="67"/>
      <c r="W55" s="67"/>
      <c r="X55" s="67"/>
      <c r="Y55" s="67"/>
      <c r="Z55" s="67"/>
    </row>
    <row r="56" spans="1:27" s="42" customFormat="1" ht="24">
      <c r="A56" s="125"/>
      <c r="B56" s="131" t="s">
        <v>1111</v>
      </c>
      <c r="C56" s="126" t="s">
        <v>1367</v>
      </c>
      <c r="D56" s="127"/>
      <c r="E56" s="128"/>
      <c r="F56" s="127"/>
      <c r="G56" s="127" t="s">
        <v>1139</v>
      </c>
      <c r="H56" s="127"/>
      <c r="I56" s="127"/>
      <c r="J56" s="127" t="s">
        <v>1140</v>
      </c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9"/>
      <c r="W56" s="129"/>
      <c r="X56" s="129"/>
      <c r="Y56" s="129"/>
      <c r="Z56" s="129"/>
      <c r="AA56" s="42">
        <f>ROUND((130%*0.85*100),0)</f>
        <v>111</v>
      </c>
    </row>
    <row r="57" spans="1:27" s="42" customFormat="1" ht="24">
      <c r="A57" s="125"/>
      <c r="B57" s="131" t="s">
        <v>1114</v>
      </c>
      <c r="C57" s="126" t="s">
        <v>1368</v>
      </c>
      <c r="D57" s="127"/>
      <c r="E57" s="128"/>
      <c r="F57" s="127"/>
      <c r="G57" s="127" t="s">
        <v>1141</v>
      </c>
      <c r="H57" s="127"/>
      <c r="I57" s="127"/>
      <c r="J57" s="127" t="s">
        <v>1142</v>
      </c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9"/>
      <c r="W57" s="129"/>
      <c r="X57" s="129"/>
      <c r="Y57" s="129"/>
      <c r="Z57" s="129"/>
      <c r="AA57" s="42">
        <f>ROUND((89%*(0.85*0.8)*100),0)</f>
        <v>61</v>
      </c>
    </row>
    <row r="58" spans="1:26" ht="60">
      <c r="A58" s="78">
        <v>13</v>
      </c>
      <c r="B58" s="79" t="s">
        <v>1509</v>
      </c>
      <c r="C58" s="80">
        <v>0.055</v>
      </c>
      <c r="D58" s="81">
        <v>12035.56</v>
      </c>
      <c r="E58" s="82" t="s">
        <v>1510</v>
      </c>
      <c r="F58" s="81" t="s">
        <v>1511</v>
      </c>
      <c r="G58" s="81" t="s">
        <v>1512</v>
      </c>
      <c r="H58" s="81" t="s">
        <v>1513</v>
      </c>
      <c r="I58" s="81" t="s">
        <v>1514</v>
      </c>
      <c r="J58" s="81">
        <v>3982</v>
      </c>
      <c r="K58" s="82" t="s">
        <v>1515</v>
      </c>
      <c r="L58" s="82" t="s">
        <v>1442</v>
      </c>
      <c r="M58" s="82">
        <v>130</v>
      </c>
      <c r="N58" s="82">
        <v>89</v>
      </c>
      <c r="O58" s="82">
        <v>34</v>
      </c>
      <c r="P58" s="82">
        <v>20</v>
      </c>
      <c r="Q58" s="82">
        <v>359</v>
      </c>
      <c r="R58" s="82">
        <v>197</v>
      </c>
      <c r="S58" s="82">
        <v>0.85</v>
      </c>
      <c r="T58" s="82" t="s">
        <v>1443</v>
      </c>
      <c r="U58" s="82" t="s">
        <v>1516</v>
      </c>
      <c r="V58" s="67"/>
      <c r="W58" s="67"/>
      <c r="X58" s="67"/>
      <c r="Y58" s="67"/>
      <c r="Z58" s="67"/>
    </row>
    <row r="59" spans="1:27" s="42" customFormat="1" ht="24">
      <c r="A59" s="125"/>
      <c r="B59" s="131" t="s">
        <v>1111</v>
      </c>
      <c r="C59" s="126" t="s">
        <v>1367</v>
      </c>
      <c r="D59" s="127"/>
      <c r="E59" s="128"/>
      <c r="F59" s="127"/>
      <c r="G59" s="127" t="s">
        <v>1143</v>
      </c>
      <c r="H59" s="127"/>
      <c r="I59" s="127"/>
      <c r="J59" s="127" t="s">
        <v>1144</v>
      </c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9"/>
      <c r="W59" s="129"/>
      <c r="X59" s="129"/>
      <c r="Y59" s="129"/>
      <c r="Z59" s="129"/>
      <c r="AA59" s="42">
        <f>ROUND((130%*0.85*100),0)</f>
        <v>111</v>
      </c>
    </row>
    <row r="60" spans="1:27" s="42" customFormat="1" ht="24">
      <c r="A60" s="125"/>
      <c r="B60" s="131" t="s">
        <v>1114</v>
      </c>
      <c r="C60" s="126" t="s">
        <v>1368</v>
      </c>
      <c r="D60" s="127"/>
      <c r="E60" s="128"/>
      <c r="F60" s="127"/>
      <c r="G60" s="127" t="s">
        <v>1115</v>
      </c>
      <c r="H60" s="127"/>
      <c r="I60" s="127"/>
      <c r="J60" s="127" t="s">
        <v>1145</v>
      </c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9"/>
      <c r="W60" s="129"/>
      <c r="X60" s="129"/>
      <c r="Y60" s="129"/>
      <c r="Z60" s="129"/>
      <c r="AA60" s="42">
        <f>ROUND((89%*(0.85*0.8)*100),0)</f>
        <v>61</v>
      </c>
    </row>
    <row r="61" spans="1:26" ht="72">
      <c r="A61" s="78">
        <v>14</v>
      </c>
      <c r="B61" s="79" t="s">
        <v>1517</v>
      </c>
      <c r="C61" s="80">
        <v>1.87</v>
      </c>
      <c r="D61" s="81">
        <v>292.24</v>
      </c>
      <c r="E61" s="82" t="s">
        <v>1518</v>
      </c>
      <c r="F61" s="81" t="s">
        <v>1519</v>
      </c>
      <c r="G61" s="81" t="s">
        <v>1520</v>
      </c>
      <c r="H61" s="81" t="s">
        <v>1521</v>
      </c>
      <c r="I61" s="81" t="s">
        <v>1522</v>
      </c>
      <c r="J61" s="81">
        <v>2425</v>
      </c>
      <c r="K61" s="82" t="s">
        <v>1523</v>
      </c>
      <c r="L61" s="82" t="s">
        <v>1442</v>
      </c>
      <c r="M61" s="82">
        <v>130</v>
      </c>
      <c r="N61" s="82">
        <v>89</v>
      </c>
      <c r="O61" s="82">
        <v>92</v>
      </c>
      <c r="P61" s="82">
        <v>54</v>
      </c>
      <c r="Q61" s="82">
        <v>979</v>
      </c>
      <c r="R61" s="82">
        <v>536</v>
      </c>
      <c r="S61" s="82">
        <v>0.85</v>
      </c>
      <c r="T61" s="82" t="s">
        <v>1443</v>
      </c>
      <c r="U61" s="82" t="s">
        <v>1524</v>
      </c>
      <c r="V61" s="67"/>
      <c r="W61" s="67"/>
      <c r="X61" s="67"/>
      <c r="Y61" s="67"/>
      <c r="Z61" s="67"/>
    </row>
    <row r="62" spans="1:27" s="42" customFormat="1" ht="24">
      <c r="A62" s="125"/>
      <c r="B62" s="131" t="s">
        <v>1111</v>
      </c>
      <c r="C62" s="126" t="s">
        <v>1367</v>
      </c>
      <c r="D62" s="127"/>
      <c r="E62" s="128"/>
      <c r="F62" s="127"/>
      <c r="G62" s="127" t="s">
        <v>1146</v>
      </c>
      <c r="H62" s="127"/>
      <c r="I62" s="127"/>
      <c r="J62" s="127" t="s">
        <v>1147</v>
      </c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9"/>
      <c r="W62" s="129"/>
      <c r="X62" s="129"/>
      <c r="Y62" s="129"/>
      <c r="Z62" s="129"/>
      <c r="AA62" s="42">
        <f>ROUND((130%*0.85*100),0)</f>
        <v>111</v>
      </c>
    </row>
    <row r="63" spans="1:27" s="42" customFormat="1" ht="24">
      <c r="A63" s="125"/>
      <c r="B63" s="131" t="s">
        <v>1114</v>
      </c>
      <c r="C63" s="126" t="s">
        <v>1368</v>
      </c>
      <c r="D63" s="127"/>
      <c r="E63" s="128"/>
      <c r="F63" s="127"/>
      <c r="G63" s="127" t="s">
        <v>1148</v>
      </c>
      <c r="H63" s="127"/>
      <c r="I63" s="127"/>
      <c r="J63" s="127" t="s">
        <v>1149</v>
      </c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9"/>
      <c r="W63" s="129"/>
      <c r="X63" s="129"/>
      <c r="Y63" s="129"/>
      <c r="Z63" s="129"/>
      <c r="AA63" s="42">
        <f>ROUND((89%*(0.85*0.8)*100),0)</f>
        <v>61</v>
      </c>
    </row>
    <row r="64" spans="1:26" ht="60">
      <c r="A64" s="78">
        <v>15</v>
      </c>
      <c r="B64" s="79" t="s">
        <v>1525</v>
      </c>
      <c r="C64" s="80">
        <v>0.62</v>
      </c>
      <c r="D64" s="81">
        <v>2885.45</v>
      </c>
      <c r="E64" s="82" t="s">
        <v>1526</v>
      </c>
      <c r="F64" s="81" t="s">
        <v>1527</v>
      </c>
      <c r="G64" s="81" t="s">
        <v>1528</v>
      </c>
      <c r="H64" s="81" t="s">
        <v>1529</v>
      </c>
      <c r="I64" s="81" t="s">
        <v>1530</v>
      </c>
      <c r="J64" s="81">
        <v>10931</v>
      </c>
      <c r="K64" s="82" t="s">
        <v>1531</v>
      </c>
      <c r="L64" s="82" t="s">
        <v>1442</v>
      </c>
      <c r="M64" s="82">
        <v>130</v>
      </c>
      <c r="N64" s="82">
        <v>89</v>
      </c>
      <c r="O64" s="82">
        <v>493</v>
      </c>
      <c r="P64" s="82">
        <v>287</v>
      </c>
      <c r="Q64" s="82">
        <v>5261</v>
      </c>
      <c r="R64" s="82">
        <v>2881</v>
      </c>
      <c r="S64" s="82">
        <v>0.85</v>
      </c>
      <c r="T64" s="82" t="s">
        <v>1443</v>
      </c>
      <c r="U64" s="82" t="s">
        <v>1532</v>
      </c>
      <c r="V64" s="67"/>
      <c r="W64" s="67"/>
      <c r="X64" s="67"/>
      <c r="Y64" s="67"/>
      <c r="Z64" s="67"/>
    </row>
    <row r="65" spans="1:27" s="42" customFormat="1" ht="24">
      <c r="A65" s="125"/>
      <c r="B65" s="131" t="s">
        <v>1111</v>
      </c>
      <c r="C65" s="126" t="s">
        <v>1367</v>
      </c>
      <c r="D65" s="127"/>
      <c r="E65" s="128"/>
      <c r="F65" s="127"/>
      <c r="G65" s="127" t="s">
        <v>1150</v>
      </c>
      <c r="H65" s="127"/>
      <c r="I65" s="127"/>
      <c r="J65" s="127" t="s">
        <v>1151</v>
      </c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9"/>
      <c r="W65" s="129"/>
      <c r="X65" s="129"/>
      <c r="Y65" s="129"/>
      <c r="Z65" s="129"/>
      <c r="AA65" s="42">
        <f>ROUND((130%*0.85*100),0)</f>
        <v>111</v>
      </c>
    </row>
    <row r="66" spans="1:27" s="42" customFormat="1" ht="24">
      <c r="A66" s="125"/>
      <c r="B66" s="131" t="s">
        <v>1114</v>
      </c>
      <c r="C66" s="126" t="s">
        <v>1368</v>
      </c>
      <c r="D66" s="127"/>
      <c r="E66" s="128"/>
      <c r="F66" s="127"/>
      <c r="G66" s="127" t="s">
        <v>1152</v>
      </c>
      <c r="H66" s="127"/>
      <c r="I66" s="127"/>
      <c r="J66" s="127" t="s">
        <v>1153</v>
      </c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9"/>
      <c r="W66" s="129"/>
      <c r="X66" s="129"/>
      <c r="Y66" s="129"/>
      <c r="Z66" s="129"/>
      <c r="AA66" s="42">
        <f>ROUND((89%*(0.85*0.8)*100),0)</f>
        <v>61</v>
      </c>
    </row>
    <row r="67" spans="1:26" ht="84">
      <c r="A67" s="73">
        <v>16</v>
      </c>
      <c r="B67" s="74" t="s">
        <v>1533</v>
      </c>
      <c r="C67" s="75">
        <v>68.175</v>
      </c>
      <c r="D67" s="76">
        <v>67.3</v>
      </c>
      <c r="E67" s="77" t="s">
        <v>1534</v>
      </c>
      <c r="F67" s="76"/>
      <c r="G67" s="76">
        <v>4588</v>
      </c>
      <c r="H67" s="76" t="s">
        <v>1535</v>
      </c>
      <c r="I67" s="76"/>
      <c r="J67" s="76">
        <v>25767</v>
      </c>
      <c r="K67" s="77" t="s">
        <v>1536</v>
      </c>
      <c r="L67" s="77" t="s">
        <v>1447</v>
      </c>
      <c r="M67" s="77">
        <v>130</v>
      </c>
      <c r="N67" s="77">
        <v>89</v>
      </c>
      <c r="O67" s="77"/>
      <c r="P67" s="77"/>
      <c r="Q67" s="77"/>
      <c r="R67" s="77"/>
      <c r="S67" s="77">
        <v>0.85</v>
      </c>
      <c r="T67" s="77" t="s">
        <v>1443</v>
      </c>
      <c r="U67" s="77"/>
      <c r="V67" s="67"/>
      <c r="W67" s="67"/>
      <c r="X67" s="67"/>
      <c r="Y67" s="67"/>
      <c r="Z67" s="67"/>
    </row>
    <row r="68" spans="1:26" ht="48">
      <c r="A68" s="78">
        <v>17</v>
      </c>
      <c r="B68" s="79" t="s">
        <v>1537</v>
      </c>
      <c r="C68" s="80">
        <v>0.2103</v>
      </c>
      <c r="D68" s="81">
        <v>375.58</v>
      </c>
      <c r="E68" s="82" t="s">
        <v>1538</v>
      </c>
      <c r="F68" s="81" t="s">
        <v>1539</v>
      </c>
      <c r="G68" s="81" t="s">
        <v>1540</v>
      </c>
      <c r="H68" s="81" t="s">
        <v>1541</v>
      </c>
      <c r="I68" s="81">
        <v>2</v>
      </c>
      <c r="J68" s="81">
        <v>329</v>
      </c>
      <c r="K68" s="82" t="s">
        <v>1542</v>
      </c>
      <c r="L68" s="82" t="s">
        <v>1442</v>
      </c>
      <c r="M68" s="82">
        <v>90</v>
      </c>
      <c r="N68" s="82">
        <v>70</v>
      </c>
      <c r="O68" s="82">
        <v>14</v>
      </c>
      <c r="P68" s="82">
        <v>9</v>
      </c>
      <c r="Q68" s="82">
        <v>145</v>
      </c>
      <c r="R68" s="82">
        <v>90</v>
      </c>
      <c r="S68" s="82">
        <v>0.85</v>
      </c>
      <c r="T68" s="82" t="s">
        <v>1443</v>
      </c>
      <c r="U68" s="82">
        <v>9</v>
      </c>
      <c r="V68" s="67"/>
      <c r="W68" s="67"/>
      <c r="X68" s="67"/>
      <c r="Y68" s="67"/>
      <c r="Z68" s="67"/>
    </row>
    <row r="69" spans="1:27" s="42" customFormat="1" ht="24">
      <c r="A69" s="125"/>
      <c r="B69" s="131" t="s">
        <v>1111</v>
      </c>
      <c r="C69" s="126" t="s">
        <v>1373</v>
      </c>
      <c r="D69" s="127"/>
      <c r="E69" s="128"/>
      <c r="F69" s="127"/>
      <c r="G69" s="127" t="s">
        <v>1154</v>
      </c>
      <c r="H69" s="127"/>
      <c r="I69" s="127"/>
      <c r="J69" s="127" t="s">
        <v>1155</v>
      </c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9"/>
      <c r="W69" s="129"/>
      <c r="X69" s="129"/>
      <c r="Y69" s="129"/>
      <c r="Z69" s="129"/>
      <c r="AA69" s="42">
        <f>ROUND((90%*0.85*100),0)</f>
        <v>77</v>
      </c>
    </row>
    <row r="70" spans="1:27" s="42" customFormat="1" ht="24">
      <c r="A70" s="125"/>
      <c r="B70" s="131" t="s">
        <v>1114</v>
      </c>
      <c r="C70" s="126" t="s">
        <v>1374</v>
      </c>
      <c r="D70" s="127"/>
      <c r="E70" s="128"/>
      <c r="F70" s="127"/>
      <c r="G70" s="127" t="s">
        <v>1156</v>
      </c>
      <c r="H70" s="127"/>
      <c r="I70" s="127"/>
      <c r="J70" s="127" t="s">
        <v>1157</v>
      </c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9"/>
      <c r="W70" s="129"/>
      <c r="X70" s="129"/>
      <c r="Y70" s="129"/>
      <c r="Z70" s="129"/>
      <c r="AA70" s="42">
        <f>ROUND((70%*(0.85*0.8)*100),0)</f>
        <v>48</v>
      </c>
    </row>
    <row r="71" spans="1:26" ht="48">
      <c r="A71" s="78">
        <v>18</v>
      </c>
      <c r="B71" s="79" t="s">
        <v>1543</v>
      </c>
      <c r="C71" s="80">
        <v>0.2103</v>
      </c>
      <c r="D71" s="81">
        <v>687.04</v>
      </c>
      <c r="E71" s="82" t="s">
        <v>1544</v>
      </c>
      <c r="F71" s="81" t="s">
        <v>1545</v>
      </c>
      <c r="G71" s="81" t="s">
        <v>1546</v>
      </c>
      <c r="H71" s="81" t="s">
        <v>1547</v>
      </c>
      <c r="I71" s="81">
        <v>2</v>
      </c>
      <c r="J71" s="81">
        <v>668</v>
      </c>
      <c r="K71" s="82" t="s">
        <v>1548</v>
      </c>
      <c r="L71" s="82" t="s">
        <v>1442</v>
      </c>
      <c r="M71" s="82">
        <v>90</v>
      </c>
      <c r="N71" s="82">
        <v>70</v>
      </c>
      <c r="O71" s="82">
        <v>5</v>
      </c>
      <c r="P71" s="82">
        <v>4</v>
      </c>
      <c r="Q71" s="82">
        <v>57</v>
      </c>
      <c r="R71" s="82">
        <v>36</v>
      </c>
      <c r="S71" s="82">
        <v>0.85</v>
      </c>
      <c r="T71" s="82" t="s">
        <v>1443</v>
      </c>
      <c r="U71" s="82">
        <v>7</v>
      </c>
      <c r="V71" s="67"/>
      <c r="W71" s="67"/>
      <c r="X71" s="67"/>
      <c r="Y71" s="67"/>
      <c r="Z71" s="67"/>
    </row>
    <row r="72" spans="1:27" s="42" customFormat="1" ht="24">
      <c r="A72" s="125"/>
      <c r="B72" s="131" t="s">
        <v>1111</v>
      </c>
      <c r="C72" s="126" t="s">
        <v>1373</v>
      </c>
      <c r="D72" s="127"/>
      <c r="E72" s="128"/>
      <c r="F72" s="127"/>
      <c r="G72" s="127" t="s">
        <v>1158</v>
      </c>
      <c r="H72" s="127"/>
      <c r="I72" s="127"/>
      <c r="J72" s="127" t="s">
        <v>1137</v>
      </c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9"/>
      <c r="W72" s="129"/>
      <c r="X72" s="129"/>
      <c r="Y72" s="129"/>
      <c r="Z72" s="129"/>
      <c r="AA72" s="42">
        <f>ROUND((90%*0.85*100),0)</f>
        <v>77</v>
      </c>
    </row>
    <row r="73" spans="1:27" s="42" customFormat="1" ht="24">
      <c r="A73" s="125"/>
      <c r="B73" s="131" t="s">
        <v>1114</v>
      </c>
      <c r="C73" s="126" t="s">
        <v>1374</v>
      </c>
      <c r="D73" s="127"/>
      <c r="E73" s="128"/>
      <c r="F73" s="127"/>
      <c r="G73" s="127" t="s">
        <v>1132</v>
      </c>
      <c r="H73" s="127"/>
      <c r="I73" s="127"/>
      <c r="J73" s="127" t="s">
        <v>1159</v>
      </c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9"/>
      <c r="W73" s="129"/>
      <c r="X73" s="129"/>
      <c r="Y73" s="129"/>
      <c r="Z73" s="129"/>
      <c r="AA73" s="42">
        <f>ROUND((70%*(0.85*0.8)*100),0)</f>
        <v>48</v>
      </c>
    </row>
    <row r="74" spans="1:26" ht="72">
      <c r="A74" s="78">
        <v>19</v>
      </c>
      <c r="B74" s="79" t="s">
        <v>1549</v>
      </c>
      <c r="C74" s="80">
        <v>1</v>
      </c>
      <c r="D74" s="81">
        <v>152.57</v>
      </c>
      <c r="E74" s="82" t="s">
        <v>1550</v>
      </c>
      <c r="F74" s="81">
        <v>70.58</v>
      </c>
      <c r="G74" s="81" t="s">
        <v>1551</v>
      </c>
      <c r="H74" s="81" t="s">
        <v>1552</v>
      </c>
      <c r="I74" s="81">
        <v>71</v>
      </c>
      <c r="J74" s="81">
        <v>1094</v>
      </c>
      <c r="K74" s="82" t="s">
        <v>1553</v>
      </c>
      <c r="L74" s="82" t="s">
        <v>1442</v>
      </c>
      <c r="M74" s="82">
        <v>130</v>
      </c>
      <c r="N74" s="82">
        <v>89</v>
      </c>
      <c r="O74" s="82">
        <v>100</v>
      </c>
      <c r="P74" s="82">
        <v>58</v>
      </c>
      <c r="Q74" s="82">
        <v>1066</v>
      </c>
      <c r="R74" s="82">
        <v>584</v>
      </c>
      <c r="S74" s="82">
        <v>0.85</v>
      </c>
      <c r="T74" s="82" t="s">
        <v>1443</v>
      </c>
      <c r="U74" s="82">
        <v>118</v>
      </c>
      <c r="V74" s="67"/>
      <c r="W74" s="67"/>
      <c r="X74" s="67"/>
      <c r="Y74" s="67"/>
      <c r="Z74" s="67"/>
    </row>
    <row r="75" spans="1:27" s="42" customFormat="1" ht="24">
      <c r="A75" s="125"/>
      <c r="B75" s="131" t="s">
        <v>1111</v>
      </c>
      <c r="C75" s="126" t="s">
        <v>1367</v>
      </c>
      <c r="D75" s="127"/>
      <c r="E75" s="128"/>
      <c r="F75" s="127"/>
      <c r="G75" s="127" t="s">
        <v>1160</v>
      </c>
      <c r="H75" s="127"/>
      <c r="I75" s="127"/>
      <c r="J75" s="127" t="s">
        <v>1161</v>
      </c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9"/>
      <c r="W75" s="129"/>
      <c r="X75" s="129"/>
      <c r="Y75" s="129"/>
      <c r="Z75" s="129"/>
      <c r="AA75" s="42">
        <f>ROUND((130%*0.85*100),0)</f>
        <v>111</v>
      </c>
    </row>
    <row r="76" spans="1:27" s="42" customFormat="1" ht="24">
      <c r="A76" s="125"/>
      <c r="B76" s="131" t="s">
        <v>1114</v>
      </c>
      <c r="C76" s="126" t="s">
        <v>1368</v>
      </c>
      <c r="D76" s="127"/>
      <c r="E76" s="128"/>
      <c r="F76" s="127"/>
      <c r="G76" s="127" t="s">
        <v>1162</v>
      </c>
      <c r="H76" s="127"/>
      <c r="I76" s="127"/>
      <c r="J76" s="127" t="s">
        <v>1163</v>
      </c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9"/>
      <c r="W76" s="129"/>
      <c r="X76" s="129"/>
      <c r="Y76" s="129"/>
      <c r="Z76" s="129"/>
      <c r="AA76" s="42">
        <f>ROUND((89%*(0.85*0.8)*100),0)</f>
        <v>61</v>
      </c>
    </row>
    <row r="77" spans="1:26" ht="60">
      <c r="A77" s="78">
        <v>20</v>
      </c>
      <c r="B77" s="79" t="s">
        <v>1554</v>
      </c>
      <c r="C77" s="80">
        <v>0.41</v>
      </c>
      <c r="D77" s="81">
        <v>11.42</v>
      </c>
      <c r="E77" s="82">
        <v>11.42</v>
      </c>
      <c r="F77" s="81"/>
      <c r="G77" s="81" t="s">
        <v>1555</v>
      </c>
      <c r="H77" s="81">
        <v>5</v>
      </c>
      <c r="I77" s="81"/>
      <c r="J77" s="81">
        <v>59</v>
      </c>
      <c r="K77" s="82">
        <v>59</v>
      </c>
      <c r="L77" s="82" t="s">
        <v>1442</v>
      </c>
      <c r="M77" s="82">
        <v>130</v>
      </c>
      <c r="N77" s="82">
        <v>89</v>
      </c>
      <c r="O77" s="82">
        <v>7</v>
      </c>
      <c r="P77" s="82">
        <v>4</v>
      </c>
      <c r="Q77" s="82">
        <v>65</v>
      </c>
      <c r="R77" s="82">
        <v>36</v>
      </c>
      <c r="S77" s="82">
        <v>0.85</v>
      </c>
      <c r="T77" s="82" t="s">
        <v>1443</v>
      </c>
      <c r="U77" s="82"/>
      <c r="V77" s="67"/>
      <c r="W77" s="67"/>
      <c r="X77" s="67"/>
      <c r="Y77" s="67"/>
      <c r="Z77" s="67"/>
    </row>
    <row r="78" spans="1:27" s="42" customFormat="1" ht="24">
      <c r="A78" s="125"/>
      <c r="B78" s="131" t="s">
        <v>1111</v>
      </c>
      <c r="C78" s="126" t="s">
        <v>1367</v>
      </c>
      <c r="D78" s="127"/>
      <c r="E78" s="128"/>
      <c r="F78" s="127"/>
      <c r="G78" s="127" t="s">
        <v>1164</v>
      </c>
      <c r="H78" s="127"/>
      <c r="I78" s="127"/>
      <c r="J78" s="127" t="s">
        <v>1165</v>
      </c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9"/>
      <c r="W78" s="129"/>
      <c r="X78" s="129"/>
      <c r="Y78" s="129"/>
      <c r="Z78" s="129"/>
      <c r="AA78" s="42">
        <f>ROUND((130%*0.85*100),0)</f>
        <v>111</v>
      </c>
    </row>
    <row r="79" spans="1:27" s="42" customFormat="1" ht="24">
      <c r="A79" s="125"/>
      <c r="B79" s="131" t="s">
        <v>1114</v>
      </c>
      <c r="C79" s="126" t="s">
        <v>1368</v>
      </c>
      <c r="D79" s="127"/>
      <c r="E79" s="128"/>
      <c r="F79" s="127"/>
      <c r="G79" s="127" t="s">
        <v>1132</v>
      </c>
      <c r="H79" s="127"/>
      <c r="I79" s="127"/>
      <c r="J79" s="127" t="s">
        <v>1159</v>
      </c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9"/>
      <c r="W79" s="129"/>
      <c r="X79" s="129"/>
      <c r="Y79" s="129"/>
      <c r="Z79" s="129"/>
      <c r="AA79" s="42">
        <f>ROUND((89%*(0.85*0.8)*100),0)</f>
        <v>61</v>
      </c>
    </row>
    <row r="80" spans="1:26" ht="60">
      <c r="A80" s="73">
        <v>21</v>
      </c>
      <c r="B80" s="74" t="s">
        <v>1556</v>
      </c>
      <c r="C80" s="75">
        <v>14.182</v>
      </c>
      <c r="D80" s="76">
        <v>81.4</v>
      </c>
      <c r="E80" s="77" t="s">
        <v>1557</v>
      </c>
      <c r="F80" s="76"/>
      <c r="G80" s="76">
        <v>1154</v>
      </c>
      <c r="H80" s="76" t="s">
        <v>1558</v>
      </c>
      <c r="I80" s="76"/>
      <c r="J80" s="76">
        <v>6883</v>
      </c>
      <c r="K80" s="77" t="s">
        <v>1559</v>
      </c>
      <c r="L80" s="77" t="s">
        <v>1447</v>
      </c>
      <c r="M80" s="77">
        <v>130</v>
      </c>
      <c r="N80" s="77">
        <v>89</v>
      </c>
      <c r="O80" s="77"/>
      <c r="P80" s="77"/>
      <c r="Q80" s="77"/>
      <c r="R80" s="77"/>
      <c r="S80" s="77">
        <v>0.85</v>
      </c>
      <c r="T80" s="77" t="s">
        <v>1443</v>
      </c>
      <c r="U80" s="77"/>
      <c r="V80" s="67"/>
      <c r="W80" s="67"/>
      <c r="X80" s="67"/>
      <c r="Y80" s="67"/>
      <c r="Z80" s="67"/>
    </row>
    <row r="81" spans="1:26" ht="60">
      <c r="A81" s="78">
        <v>22</v>
      </c>
      <c r="B81" s="79" t="s">
        <v>1560</v>
      </c>
      <c r="C81" s="80">
        <v>5</v>
      </c>
      <c r="D81" s="81">
        <v>136.07</v>
      </c>
      <c r="E81" s="82" t="s">
        <v>1561</v>
      </c>
      <c r="F81" s="81">
        <v>7.38</v>
      </c>
      <c r="G81" s="81" t="s">
        <v>1562</v>
      </c>
      <c r="H81" s="81" t="s">
        <v>1563</v>
      </c>
      <c r="I81" s="81">
        <v>37</v>
      </c>
      <c r="J81" s="81">
        <v>1869</v>
      </c>
      <c r="K81" s="82" t="s">
        <v>1564</v>
      </c>
      <c r="L81" s="82" t="s">
        <v>1442</v>
      </c>
      <c r="M81" s="82">
        <v>130</v>
      </c>
      <c r="N81" s="82">
        <v>89</v>
      </c>
      <c r="O81" s="82">
        <v>62</v>
      </c>
      <c r="P81" s="82">
        <v>36</v>
      </c>
      <c r="Q81" s="82">
        <v>662</v>
      </c>
      <c r="R81" s="82">
        <v>363</v>
      </c>
      <c r="S81" s="82">
        <v>0.85</v>
      </c>
      <c r="T81" s="82" t="s">
        <v>1443</v>
      </c>
      <c r="U81" s="82">
        <v>115</v>
      </c>
      <c r="V81" s="67"/>
      <c r="W81" s="67"/>
      <c r="X81" s="67"/>
      <c r="Y81" s="67"/>
      <c r="Z81" s="67"/>
    </row>
    <row r="82" spans="1:27" s="42" customFormat="1" ht="24">
      <c r="A82" s="125"/>
      <c r="B82" s="131" t="s">
        <v>1111</v>
      </c>
      <c r="C82" s="126" t="s">
        <v>1367</v>
      </c>
      <c r="D82" s="127"/>
      <c r="E82" s="128"/>
      <c r="F82" s="127"/>
      <c r="G82" s="127" t="s">
        <v>1166</v>
      </c>
      <c r="H82" s="127"/>
      <c r="I82" s="127"/>
      <c r="J82" s="127" t="s">
        <v>1167</v>
      </c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9"/>
      <c r="W82" s="129"/>
      <c r="X82" s="129"/>
      <c r="Y82" s="129"/>
      <c r="Z82" s="129"/>
      <c r="AA82" s="42">
        <f>ROUND((130%*0.85*100),0)</f>
        <v>111</v>
      </c>
    </row>
    <row r="83" spans="1:27" s="42" customFormat="1" ht="24">
      <c r="A83" s="125"/>
      <c r="B83" s="131" t="s">
        <v>1114</v>
      </c>
      <c r="C83" s="126" t="s">
        <v>1368</v>
      </c>
      <c r="D83" s="127"/>
      <c r="E83" s="128"/>
      <c r="F83" s="127"/>
      <c r="G83" s="127" t="s">
        <v>1159</v>
      </c>
      <c r="H83" s="127"/>
      <c r="I83" s="127"/>
      <c r="J83" s="127" t="s">
        <v>1168</v>
      </c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9"/>
      <c r="W83" s="129"/>
      <c r="X83" s="129"/>
      <c r="Y83" s="129"/>
      <c r="Z83" s="129"/>
      <c r="AA83" s="42">
        <f>ROUND((89%*(0.85*0.8)*100),0)</f>
        <v>61</v>
      </c>
    </row>
    <row r="84" spans="1:26" ht="60">
      <c r="A84" s="73">
        <v>23</v>
      </c>
      <c r="B84" s="74" t="s">
        <v>1565</v>
      </c>
      <c r="C84" s="75">
        <v>2</v>
      </c>
      <c r="D84" s="76">
        <v>465.63</v>
      </c>
      <c r="E84" s="77" t="s">
        <v>1501</v>
      </c>
      <c r="F84" s="76"/>
      <c r="G84" s="76">
        <v>931</v>
      </c>
      <c r="H84" s="76" t="s">
        <v>1566</v>
      </c>
      <c r="I84" s="76"/>
      <c r="J84" s="76">
        <v>3653</v>
      </c>
      <c r="K84" s="77" t="s">
        <v>1567</v>
      </c>
      <c r="L84" s="77" t="s">
        <v>1447</v>
      </c>
      <c r="M84" s="77">
        <v>130</v>
      </c>
      <c r="N84" s="77">
        <v>89</v>
      </c>
      <c r="O84" s="77"/>
      <c r="P84" s="77"/>
      <c r="Q84" s="77"/>
      <c r="R84" s="77"/>
      <c r="S84" s="77">
        <v>0.85</v>
      </c>
      <c r="T84" s="77" t="s">
        <v>1443</v>
      </c>
      <c r="U84" s="77"/>
      <c r="V84" s="67"/>
      <c r="W84" s="67"/>
      <c r="X84" s="67"/>
      <c r="Y84" s="67"/>
      <c r="Z84" s="67"/>
    </row>
    <row r="85" spans="1:26" ht="60">
      <c r="A85" s="78">
        <v>24</v>
      </c>
      <c r="B85" s="79" t="s">
        <v>1554</v>
      </c>
      <c r="C85" s="80">
        <v>0.72</v>
      </c>
      <c r="D85" s="81">
        <v>11.42</v>
      </c>
      <c r="E85" s="82">
        <v>11.42</v>
      </c>
      <c r="F85" s="81"/>
      <c r="G85" s="81" t="s">
        <v>1568</v>
      </c>
      <c r="H85" s="81">
        <v>8</v>
      </c>
      <c r="I85" s="81"/>
      <c r="J85" s="81">
        <v>103</v>
      </c>
      <c r="K85" s="82">
        <v>103</v>
      </c>
      <c r="L85" s="82" t="s">
        <v>1442</v>
      </c>
      <c r="M85" s="82">
        <v>130</v>
      </c>
      <c r="N85" s="82">
        <v>89</v>
      </c>
      <c r="O85" s="82">
        <v>10</v>
      </c>
      <c r="P85" s="82">
        <v>6</v>
      </c>
      <c r="Q85" s="82">
        <v>114</v>
      </c>
      <c r="R85" s="82">
        <v>62</v>
      </c>
      <c r="S85" s="82">
        <v>0.85</v>
      </c>
      <c r="T85" s="82" t="s">
        <v>1443</v>
      </c>
      <c r="U85" s="82"/>
      <c r="V85" s="67"/>
      <c r="W85" s="67"/>
      <c r="X85" s="67"/>
      <c r="Y85" s="67"/>
      <c r="Z85" s="67"/>
    </row>
    <row r="86" spans="1:27" s="42" customFormat="1" ht="24">
      <c r="A86" s="125"/>
      <c r="B86" s="131" t="s">
        <v>1111</v>
      </c>
      <c r="C86" s="126" t="s">
        <v>1367</v>
      </c>
      <c r="D86" s="127"/>
      <c r="E86" s="128"/>
      <c r="F86" s="127"/>
      <c r="G86" s="127" t="s">
        <v>1130</v>
      </c>
      <c r="H86" s="127"/>
      <c r="I86" s="127"/>
      <c r="J86" s="127" t="s">
        <v>1169</v>
      </c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9"/>
      <c r="W86" s="129"/>
      <c r="X86" s="129"/>
      <c r="Y86" s="129"/>
      <c r="Z86" s="129"/>
      <c r="AA86" s="42">
        <f>ROUND((130%*0.85*100),0)</f>
        <v>111</v>
      </c>
    </row>
    <row r="87" spans="1:27" s="42" customFormat="1" ht="24">
      <c r="A87" s="125"/>
      <c r="B87" s="131" t="s">
        <v>1114</v>
      </c>
      <c r="C87" s="126" t="s">
        <v>1368</v>
      </c>
      <c r="D87" s="127"/>
      <c r="E87" s="128"/>
      <c r="F87" s="127"/>
      <c r="G87" s="127" t="s">
        <v>1170</v>
      </c>
      <c r="H87" s="127"/>
      <c r="I87" s="127"/>
      <c r="J87" s="127" t="s">
        <v>1166</v>
      </c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9"/>
      <c r="W87" s="129"/>
      <c r="X87" s="129"/>
      <c r="Y87" s="129"/>
      <c r="Z87" s="129"/>
      <c r="AA87" s="42">
        <f>ROUND((89%*(0.85*0.8)*100),0)</f>
        <v>61</v>
      </c>
    </row>
    <row r="88" spans="1:26" ht="48">
      <c r="A88" s="73">
        <v>25</v>
      </c>
      <c r="B88" s="74" t="s">
        <v>1569</v>
      </c>
      <c r="C88" s="75">
        <v>7.344</v>
      </c>
      <c r="D88" s="76">
        <v>300</v>
      </c>
      <c r="E88" s="77" t="s">
        <v>1570</v>
      </c>
      <c r="F88" s="76"/>
      <c r="G88" s="76">
        <v>2203</v>
      </c>
      <c r="H88" s="76" t="s">
        <v>1571</v>
      </c>
      <c r="I88" s="76"/>
      <c r="J88" s="76">
        <v>13511</v>
      </c>
      <c r="K88" s="77" t="s">
        <v>1572</v>
      </c>
      <c r="L88" s="77" t="s">
        <v>1447</v>
      </c>
      <c r="M88" s="77">
        <v>130</v>
      </c>
      <c r="N88" s="77">
        <v>89</v>
      </c>
      <c r="O88" s="77"/>
      <c r="P88" s="77"/>
      <c r="Q88" s="77"/>
      <c r="R88" s="77"/>
      <c r="S88" s="77">
        <v>0.85</v>
      </c>
      <c r="T88" s="77" t="s">
        <v>1443</v>
      </c>
      <c r="U88" s="77"/>
      <c r="V88" s="67"/>
      <c r="W88" s="67"/>
      <c r="X88" s="67"/>
      <c r="Y88" s="67"/>
      <c r="Z88" s="67"/>
    </row>
    <row r="89" spans="1:26" ht="60">
      <c r="A89" s="78">
        <v>26</v>
      </c>
      <c r="B89" s="79" t="s">
        <v>1573</v>
      </c>
      <c r="C89" s="80">
        <v>6</v>
      </c>
      <c r="D89" s="81">
        <v>212.27</v>
      </c>
      <c r="E89" s="82" t="s">
        <v>1574</v>
      </c>
      <c r="F89" s="81">
        <v>16.07</v>
      </c>
      <c r="G89" s="81" t="s">
        <v>1575</v>
      </c>
      <c r="H89" s="81" t="s">
        <v>1576</v>
      </c>
      <c r="I89" s="81">
        <v>96</v>
      </c>
      <c r="J89" s="81">
        <v>3639</v>
      </c>
      <c r="K89" s="82" t="s">
        <v>1577</v>
      </c>
      <c r="L89" s="82" t="s">
        <v>1442</v>
      </c>
      <c r="M89" s="82">
        <v>130</v>
      </c>
      <c r="N89" s="82">
        <v>89</v>
      </c>
      <c r="O89" s="82">
        <v>138</v>
      </c>
      <c r="P89" s="82">
        <v>80</v>
      </c>
      <c r="Q89" s="82">
        <v>1473</v>
      </c>
      <c r="R89" s="82">
        <v>807</v>
      </c>
      <c r="S89" s="82">
        <v>0.85</v>
      </c>
      <c r="T89" s="82" t="s">
        <v>1443</v>
      </c>
      <c r="U89" s="82">
        <v>306</v>
      </c>
      <c r="V89" s="67"/>
      <c r="W89" s="67"/>
      <c r="X89" s="67"/>
      <c r="Y89" s="67"/>
      <c r="Z89" s="67"/>
    </row>
    <row r="90" spans="1:27" s="42" customFormat="1" ht="24">
      <c r="A90" s="125"/>
      <c r="B90" s="131" t="s">
        <v>1111</v>
      </c>
      <c r="C90" s="126" t="s">
        <v>1367</v>
      </c>
      <c r="D90" s="127"/>
      <c r="E90" s="128"/>
      <c r="F90" s="127"/>
      <c r="G90" s="127" t="s">
        <v>1171</v>
      </c>
      <c r="H90" s="127"/>
      <c r="I90" s="127"/>
      <c r="J90" s="127" t="s">
        <v>1172</v>
      </c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9"/>
      <c r="W90" s="129"/>
      <c r="X90" s="129"/>
      <c r="Y90" s="129"/>
      <c r="Z90" s="129"/>
      <c r="AA90" s="42">
        <f>ROUND((130%*0.85*100),0)</f>
        <v>111</v>
      </c>
    </row>
    <row r="91" spans="1:27" s="42" customFormat="1" ht="24">
      <c r="A91" s="125"/>
      <c r="B91" s="131" t="s">
        <v>1114</v>
      </c>
      <c r="C91" s="126" t="s">
        <v>1368</v>
      </c>
      <c r="D91" s="127"/>
      <c r="E91" s="128"/>
      <c r="F91" s="127"/>
      <c r="G91" s="127" t="s">
        <v>1173</v>
      </c>
      <c r="H91" s="127"/>
      <c r="I91" s="127"/>
      <c r="J91" s="127" t="s">
        <v>1174</v>
      </c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9"/>
      <c r="W91" s="129"/>
      <c r="X91" s="129"/>
      <c r="Y91" s="129"/>
      <c r="Z91" s="129"/>
      <c r="AA91" s="42">
        <f>ROUND((89%*(0.85*0.8)*100),0)</f>
        <v>61</v>
      </c>
    </row>
    <row r="92" spans="1:26" ht="72">
      <c r="A92" s="78">
        <v>27</v>
      </c>
      <c r="B92" s="79" t="s">
        <v>1578</v>
      </c>
      <c r="C92" s="80">
        <v>7</v>
      </c>
      <c r="D92" s="81">
        <v>27.38</v>
      </c>
      <c r="E92" s="82" t="s">
        <v>1579</v>
      </c>
      <c r="F92" s="81">
        <v>22.23</v>
      </c>
      <c r="G92" s="81" t="s">
        <v>1580</v>
      </c>
      <c r="H92" s="81" t="s">
        <v>1581</v>
      </c>
      <c r="I92" s="81">
        <v>156</v>
      </c>
      <c r="J92" s="81">
        <v>1757</v>
      </c>
      <c r="K92" s="82">
        <v>1432</v>
      </c>
      <c r="L92" s="82" t="s">
        <v>1442</v>
      </c>
      <c r="M92" s="82">
        <v>130</v>
      </c>
      <c r="N92" s="82">
        <v>89</v>
      </c>
      <c r="O92" s="82">
        <v>148</v>
      </c>
      <c r="P92" s="82">
        <v>86</v>
      </c>
      <c r="Q92" s="82">
        <v>1582</v>
      </c>
      <c r="R92" s="82">
        <v>867</v>
      </c>
      <c r="S92" s="82">
        <v>0.85</v>
      </c>
      <c r="T92" s="82" t="s">
        <v>1443</v>
      </c>
      <c r="U92" s="82">
        <v>325</v>
      </c>
      <c r="V92" s="67"/>
      <c r="W92" s="67"/>
      <c r="X92" s="67"/>
      <c r="Y92" s="67"/>
      <c r="Z92" s="67"/>
    </row>
    <row r="93" spans="1:27" s="42" customFormat="1" ht="24">
      <c r="A93" s="125"/>
      <c r="B93" s="131" t="s">
        <v>1111</v>
      </c>
      <c r="C93" s="126" t="s">
        <v>1367</v>
      </c>
      <c r="D93" s="127"/>
      <c r="E93" s="128"/>
      <c r="F93" s="127"/>
      <c r="G93" s="127" t="s">
        <v>1175</v>
      </c>
      <c r="H93" s="127"/>
      <c r="I93" s="127"/>
      <c r="J93" s="127" t="s">
        <v>1176</v>
      </c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9"/>
      <c r="W93" s="129"/>
      <c r="X93" s="129"/>
      <c r="Y93" s="129"/>
      <c r="Z93" s="129"/>
      <c r="AA93" s="42">
        <f>ROUND((130%*0.85*100),0)</f>
        <v>111</v>
      </c>
    </row>
    <row r="94" spans="1:27" s="42" customFormat="1" ht="24">
      <c r="A94" s="125"/>
      <c r="B94" s="131" t="s">
        <v>1114</v>
      </c>
      <c r="C94" s="126" t="s">
        <v>1368</v>
      </c>
      <c r="D94" s="127"/>
      <c r="E94" s="128"/>
      <c r="F94" s="127"/>
      <c r="G94" s="127" t="s">
        <v>1177</v>
      </c>
      <c r="H94" s="127"/>
      <c r="I94" s="127"/>
      <c r="J94" s="127" t="s">
        <v>1178</v>
      </c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9"/>
      <c r="W94" s="129"/>
      <c r="X94" s="129"/>
      <c r="Y94" s="129"/>
      <c r="Z94" s="129"/>
      <c r="AA94" s="42">
        <f>ROUND((89%*(0.85*0.8)*100),0)</f>
        <v>61</v>
      </c>
    </row>
    <row r="95" spans="1:26" ht="60">
      <c r="A95" s="73">
        <v>28</v>
      </c>
      <c r="B95" s="74" t="s">
        <v>1582</v>
      </c>
      <c r="C95" s="75">
        <v>2</v>
      </c>
      <c r="D95" s="76">
        <v>173</v>
      </c>
      <c r="E95" s="77" t="s">
        <v>1583</v>
      </c>
      <c r="F95" s="76"/>
      <c r="G95" s="76">
        <v>346</v>
      </c>
      <c r="H95" s="76" t="s">
        <v>1584</v>
      </c>
      <c r="I95" s="76"/>
      <c r="J95" s="76">
        <v>1338</v>
      </c>
      <c r="K95" s="77" t="s">
        <v>1585</v>
      </c>
      <c r="L95" s="77" t="s">
        <v>1447</v>
      </c>
      <c r="M95" s="77">
        <v>130</v>
      </c>
      <c r="N95" s="77">
        <v>89</v>
      </c>
      <c r="O95" s="77"/>
      <c r="P95" s="77"/>
      <c r="Q95" s="77"/>
      <c r="R95" s="77"/>
      <c r="S95" s="77">
        <v>0.85</v>
      </c>
      <c r="T95" s="77" t="s">
        <v>1443</v>
      </c>
      <c r="U95" s="77"/>
      <c r="V95" s="67"/>
      <c r="W95" s="67"/>
      <c r="X95" s="67"/>
      <c r="Y95" s="67"/>
      <c r="Z95" s="67"/>
    </row>
    <row r="96" spans="1:26" ht="72">
      <c r="A96" s="78">
        <v>29</v>
      </c>
      <c r="B96" s="79" t="s">
        <v>1586</v>
      </c>
      <c r="C96" s="80">
        <v>2</v>
      </c>
      <c r="D96" s="81">
        <v>178.27</v>
      </c>
      <c r="E96" s="82" t="s">
        <v>1587</v>
      </c>
      <c r="F96" s="81">
        <v>76.76</v>
      </c>
      <c r="G96" s="81" t="s">
        <v>1588</v>
      </c>
      <c r="H96" s="81" t="s">
        <v>1589</v>
      </c>
      <c r="I96" s="81">
        <v>154</v>
      </c>
      <c r="J96" s="81">
        <v>2386</v>
      </c>
      <c r="K96" s="82" t="s">
        <v>1590</v>
      </c>
      <c r="L96" s="82" t="s">
        <v>1442</v>
      </c>
      <c r="M96" s="82">
        <v>130</v>
      </c>
      <c r="N96" s="82">
        <v>89</v>
      </c>
      <c r="O96" s="82">
        <v>211</v>
      </c>
      <c r="P96" s="82">
        <v>123</v>
      </c>
      <c r="Q96" s="82">
        <v>2244</v>
      </c>
      <c r="R96" s="82">
        <v>1229</v>
      </c>
      <c r="S96" s="82">
        <v>0.85</v>
      </c>
      <c r="T96" s="82" t="s">
        <v>1443</v>
      </c>
      <c r="U96" s="82">
        <v>257</v>
      </c>
      <c r="V96" s="67"/>
      <c r="W96" s="67"/>
      <c r="X96" s="67"/>
      <c r="Y96" s="67"/>
      <c r="Z96" s="67"/>
    </row>
    <row r="97" spans="1:27" s="42" customFormat="1" ht="24">
      <c r="A97" s="125"/>
      <c r="B97" s="131" t="s">
        <v>1111</v>
      </c>
      <c r="C97" s="126" t="s">
        <v>1367</v>
      </c>
      <c r="D97" s="127"/>
      <c r="E97" s="128"/>
      <c r="F97" s="127"/>
      <c r="G97" s="127" t="s">
        <v>1179</v>
      </c>
      <c r="H97" s="127"/>
      <c r="I97" s="127"/>
      <c r="J97" s="127" t="s">
        <v>1180</v>
      </c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9"/>
      <c r="W97" s="129"/>
      <c r="X97" s="129"/>
      <c r="Y97" s="129"/>
      <c r="Z97" s="129"/>
      <c r="AA97" s="42">
        <f>ROUND((130%*0.85*100),0)</f>
        <v>111</v>
      </c>
    </row>
    <row r="98" spans="1:27" s="42" customFormat="1" ht="24">
      <c r="A98" s="125"/>
      <c r="B98" s="131" t="s">
        <v>1114</v>
      </c>
      <c r="C98" s="126" t="s">
        <v>1368</v>
      </c>
      <c r="D98" s="127"/>
      <c r="E98" s="128"/>
      <c r="F98" s="127"/>
      <c r="G98" s="127" t="s">
        <v>1181</v>
      </c>
      <c r="H98" s="127"/>
      <c r="I98" s="127"/>
      <c r="J98" s="127" t="s">
        <v>1182</v>
      </c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9"/>
      <c r="W98" s="129"/>
      <c r="X98" s="129"/>
      <c r="Y98" s="129"/>
      <c r="Z98" s="129"/>
      <c r="AA98" s="42">
        <f>ROUND((89%*(0.85*0.8)*100),0)</f>
        <v>61</v>
      </c>
    </row>
    <row r="99" spans="1:26" ht="72">
      <c r="A99" s="78">
        <v>30</v>
      </c>
      <c r="B99" s="79" t="s">
        <v>1591</v>
      </c>
      <c r="C99" s="80">
        <v>1</v>
      </c>
      <c r="D99" s="81">
        <v>178.27</v>
      </c>
      <c r="E99" s="82" t="s">
        <v>1587</v>
      </c>
      <c r="F99" s="81">
        <v>76.76</v>
      </c>
      <c r="G99" s="81" t="s">
        <v>1592</v>
      </c>
      <c r="H99" s="81" t="s">
        <v>1593</v>
      </c>
      <c r="I99" s="81">
        <v>77</v>
      </c>
      <c r="J99" s="81">
        <v>1193</v>
      </c>
      <c r="K99" s="82" t="s">
        <v>1594</v>
      </c>
      <c r="L99" s="82" t="s">
        <v>1442</v>
      </c>
      <c r="M99" s="82">
        <v>130</v>
      </c>
      <c r="N99" s="82">
        <v>89</v>
      </c>
      <c r="O99" s="82">
        <v>105</v>
      </c>
      <c r="P99" s="82">
        <v>61</v>
      </c>
      <c r="Q99" s="82">
        <v>1122</v>
      </c>
      <c r="R99" s="82">
        <v>614</v>
      </c>
      <c r="S99" s="82">
        <v>0.85</v>
      </c>
      <c r="T99" s="82" t="s">
        <v>1443</v>
      </c>
      <c r="U99" s="82">
        <v>129</v>
      </c>
      <c r="V99" s="67"/>
      <c r="W99" s="67"/>
      <c r="X99" s="67"/>
      <c r="Y99" s="67"/>
      <c r="Z99" s="67"/>
    </row>
    <row r="100" spans="1:27" s="42" customFormat="1" ht="24">
      <c r="A100" s="125"/>
      <c r="B100" s="131" t="s">
        <v>1111</v>
      </c>
      <c r="C100" s="126" t="s">
        <v>1367</v>
      </c>
      <c r="D100" s="127"/>
      <c r="E100" s="128"/>
      <c r="F100" s="127"/>
      <c r="G100" s="127" t="s">
        <v>1183</v>
      </c>
      <c r="H100" s="127"/>
      <c r="I100" s="127"/>
      <c r="J100" s="127" t="s">
        <v>1184</v>
      </c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9"/>
      <c r="W100" s="129"/>
      <c r="X100" s="129"/>
      <c r="Y100" s="129"/>
      <c r="Z100" s="129"/>
      <c r="AA100" s="42">
        <f>ROUND((130%*0.85*100),0)</f>
        <v>111</v>
      </c>
    </row>
    <row r="101" spans="1:27" s="42" customFormat="1" ht="24">
      <c r="A101" s="125"/>
      <c r="B101" s="131" t="s">
        <v>1114</v>
      </c>
      <c r="C101" s="126" t="s">
        <v>1368</v>
      </c>
      <c r="D101" s="127"/>
      <c r="E101" s="128"/>
      <c r="F101" s="127"/>
      <c r="G101" s="127" t="s">
        <v>1185</v>
      </c>
      <c r="H101" s="127"/>
      <c r="I101" s="127"/>
      <c r="J101" s="127" t="s">
        <v>1186</v>
      </c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9"/>
      <c r="W101" s="129"/>
      <c r="X101" s="129"/>
      <c r="Y101" s="129"/>
      <c r="Z101" s="129"/>
      <c r="AA101" s="42">
        <f>ROUND((89%*(0.85*0.8)*100),0)</f>
        <v>61</v>
      </c>
    </row>
    <row r="102" spans="1:26" ht="60">
      <c r="A102" s="78">
        <v>31</v>
      </c>
      <c r="B102" s="79" t="s">
        <v>1554</v>
      </c>
      <c r="C102" s="80">
        <v>0.81</v>
      </c>
      <c r="D102" s="81">
        <v>11.42</v>
      </c>
      <c r="E102" s="82">
        <v>11.42</v>
      </c>
      <c r="F102" s="81"/>
      <c r="G102" s="81" t="s">
        <v>1595</v>
      </c>
      <c r="H102" s="81">
        <v>9</v>
      </c>
      <c r="I102" s="81"/>
      <c r="J102" s="81">
        <v>116</v>
      </c>
      <c r="K102" s="82">
        <v>116</v>
      </c>
      <c r="L102" s="82" t="s">
        <v>1442</v>
      </c>
      <c r="M102" s="82">
        <v>130</v>
      </c>
      <c r="N102" s="82">
        <v>89</v>
      </c>
      <c r="O102" s="82">
        <v>12</v>
      </c>
      <c r="P102" s="82">
        <v>7</v>
      </c>
      <c r="Q102" s="82">
        <v>128</v>
      </c>
      <c r="R102" s="82">
        <v>70</v>
      </c>
      <c r="S102" s="82">
        <v>0.85</v>
      </c>
      <c r="T102" s="82" t="s">
        <v>1443</v>
      </c>
      <c r="U102" s="82"/>
      <c r="V102" s="67"/>
      <c r="W102" s="67"/>
      <c r="X102" s="67"/>
      <c r="Y102" s="67"/>
      <c r="Z102" s="67"/>
    </row>
    <row r="103" spans="1:27" s="42" customFormat="1" ht="24">
      <c r="A103" s="125"/>
      <c r="B103" s="131" t="s">
        <v>1111</v>
      </c>
      <c r="C103" s="126" t="s">
        <v>1367</v>
      </c>
      <c r="D103" s="127"/>
      <c r="E103" s="128"/>
      <c r="F103" s="127"/>
      <c r="G103" s="127" t="s">
        <v>1187</v>
      </c>
      <c r="H103" s="127"/>
      <c r="I103" s="127"/>
      <c r="J103" s="127" t="s">
        <v>1188</v>
      </c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9"/>
      <c r="W103" s="129"/>
      <c r="X103" s="129"/>
      <c r="Y103" s="129"/>
      <c r="Z103" s="129"/>
      <c r="AA103" s="42">
        <f>ROUND((130%*0.85*100),0)</f>
        <v>111</v>
      </c>
    </row>
    <row r="104" spans="1:27" s="42" customFormat="1" ht="24">
      <c r="A104" s="125"/>
      <c r="B104" s="131" t="s">
        <v>1114</v>
      </c>
      <c r="C104" s="126" t="s">
        <v>1368</v>
      </c>
      <c r="D104" s="127"/>
      <c r="E104" s="128"/>
      <c r="F104" s="127"/>
      <c r="G104" s="127" t="s">
        <v>1164</v>
      </c>
      <c r="H104" s="127"/>
      <c r="I104" s="127"/>
      <c r="J104" s="127" t="s">
        <v>1189</v>
      </c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9"/>
      <c r="W104" s="129"/>
      <c r="X104" s="129"/>
      <c r="Y104" s="129"/>
      <c r="Z104" s="129"/>
      <c r="AA104" s="42">
        <f>ROUND((89%*(0.85*0.8)*100),0)</f>
        <v>61</v>
      </c>
    </row>
    <row r="105" spans="1:26" ht="60">
      <c r="A105" s="73">
        <v>32</v>
      </c>
      <c r="B105" s="74" t="s">
        <v>1596</v>
      </c>
      <c r="C105" s="75">
        <v>582.62</v>
      </c>
      <c r="D105" s="76">
        <v>64.02</v>
      </c>
      <c r="E105" s="77" t="s">
        <v>1597</v>
      </c>
      <c r="F105" s="76"/>
      <c r="G105" s="76">
        <v>37299</v>
      </c>
      <c r="H105" s="76" t="s">
        <v>1598</v>
      </c>
      <c r="I105" s="76"/>
      <c r="J105" s="76">
        <v>209405</v>
      </c>
      <c r="K105" s="77" t="s">
        <v>1599</v>
      </c>
      <c r="L105" s="77" t="s">
        <v>1447</v>
      </c>
      <c r="M105" s="77">
        <v>130</v>
      </c>
      <c r="N105" s="77">
        <v>89</v>
      </c>
      <c r="O105" s="77"/>
      <c r="P105" s="77"/>
      <c r="Q105" s="77"/>
      <c r="R105" s="77"/>
      <c r="S105" s="77">
        <v>0.85</v>
      </c>
      <c r="T105" s="77" t="s">
        <v>1443</v>
      </c>
      <c r="U105" s="77"/>
      <c r="V105" s="67"/>
      <c r="W105" s="67"/>
      <c r="X105" s="67"/>
      <c r="Y105" s="67"/>
      <c r="Z105" s="67"/>
    </row>
    <row r="106" spans="1:26" ht="72">
      <c r="A106" s="78">
        <v>33</v>
      </c>
      <c r="B106" s="79" t="s">
        <v>1578</v>
      </c>
      <c r="C106" s="80">
        <v>7</v>
      </c>
      <c r="D106" s="81">
        <v>38.49</v>
      </c>
      <c r="E106" s="82">
        <v>16.26</v>
      </c>
      <c r="F106" s="81">
        <v>22.23</v>
      </c>
      <c r="G106" s="81" t="s">
        <v>1600</v>
      </c>
      <c r="H106" s="81">
        <v>114</v>
      </c>
      <c r="I106" s="81">
        <v>155</v>
      </c>
      <c r="J106" s="81">
        <v>1757</v>
      </c>
      <c r="K106" s="82">
        <v>1432</v>
      </c>
      <c r="L106" s="82" t="s">
        <v>1442</v>
      </c>
      <c r="M106" s="82">
        <v>130</v>
      </c>
      <c r="N106" s="82">
        <v>89</v>
      </c>
      <c r="O106" s="82">
        <v>148</v>
      </c>
      <c r="P106" s="82">
        <v>86</v>
      </c>
      <c r="Q106" s="82">
        <v>1582</v>
      </c>
      <c r="R106" s="82">
        <v>867</v>
      </c>
      <c r="S106" s="82">
        <v>0.85</v>
      </c>
      <c r="T106" s="82" t="s">
        <v>1443</v>
      </c>
      <c r="U106" s="82">
        <v>325</v>
      </c>
      <c r="V106" s="67"/>
      <c r="W106" s="67"/>
      <c r="X106" s="67"/>
      <c r="Y106" s="67"/>
      <c r="Z106" s="67"/>
    </row>
    <row r="107" spans="1:27" s="42" customFormat="1" ht="24">
      <c r="A107" s="125"/>
      <c r="B107" s="131" t="s">
        <v>1111</v>
      </c>
      <c r="C107" s="126" t="s">
        <v>1367</v>
      </c>
      <c r="D107" s="127"/>
      <c r="E107" s="128"/>
      <c r="F107" s="127"/>
      <c r="G107" s="127" t="s">
        <v>1175</v>
      </c>
      <c r="H107" s="127"/>
      <c r="I107" s="127"/>
      <c r="J107" s="127" t="s">
        <v>1176</v>
      </c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9"/>
      <c r="W107" s="129"/>
      <c r="X107" s="129"/>
      <c r="Y107" s="129"/>
      <c r="Z107" s="129"/>
      <c r="AA107" s="42">
        <f>ROUND((130%*0.85*100),0)</f>
        <v>111</v>
      </c>
    </row>
    <row r="108" spans="1:27" s="42" customFormat="1" ht="24">
      <c r="A108" s="125"/>
      <c r="B108" s="131" t="s">
        <v>1114</v>
      </c>
      <c r="C108" s="126" t="s">
        <v>1368</v>
      </c>
      <c r="D108" s="127"/>
      <c r="E108" s="128"/>
      <c r="F108" s="127"/>
      <c r="G108" s="127" t="s">
        <v>1177</v>
      </c>
      <c r="H108" s="127"/>
      <c r="I108" s="127"/>
      <c r="J108" s="127" t="s">
        <v>1178</v>
      </c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9"/>
      <c r="W108" s="129"/>
      <c r="X108" s="129"/>
      <c r="Y108" s="129"/>
      <c r="Z108" s="129"/>
      <c r="AA108" s="42">
        <f>ROUND((89%*(0.85*0.8)*100),0)</f>
        <v>61</v>
      </c>
    </row>
    <row r="109" spans="1:26" ht="60">
      <c r="A109" s="78">
        <v>34</v>
      </c>
      <c r="B109" s="79" t="s">
        <v>1504</v>
      </c>
      <c r="C109" s="80">
        <v>3</v>
      </c>
      <c r="D109" s="81">
        <v>313.82</v>
      </c>
      <c r="E109" s="82" t="s">
        <v>1505</v>
      </c>
      <c r="F109" s="81">
        <v>28.74</v>
      </c>
      <c r="G109" s="81" t="s">
        <v>1506</v>
      </c>
      <c r="H109" s="81" t="s">
        <v>1507</v>
      </c>
      <c r="I109" s="81">
        <v>86</v>
      </c>
      <c r="J109" s="81">
        <v>3497</v>
      </c>
      <c r="K109" s="82" t="s">
        <v>1508</v>
      </c>
      <c r="L109" s="82" t="s">
        <v>1442</v>
      </c>
      <c r="M109" s="82">
        <v>130</v>
      </c>
      <c r="N109" s="82">
        <v>89</v>
      </c>
      <c r="O109" s="82">
        <v>108</v>
      </c>
      <c r="P109" s="82">
        <v>63</v>
      </c>
      <c r="Q109" s="82">
        <v>1157</v>
      </c>
      <c r="R109" s="82">
        <v>634</v>
      </c>
      <c r="S109" s="82">
        <v>0.85</v>
      </c>
      <c r="T109" s="82" t="s">
        <v>1443</v>
      </c>
      <c r="U109" s="82">
        <v>273</v>
      </c>
      <c r="V109" s="67"/>
      <c r="W109" s="67"/>
      <c r="X109" s="67"/>
      <c r="Y109" s="67"/>
      <c r="Z109" s="67"/>
    </row>
    <row r="110" spans="1:27" s="42" customFormat="1" ht="24">
      <c r="A110" s="125"/>
      <c r="B110" s="131" t="s">
        <v>1111</v>
      </c>
      <c r="C110" s="126" t="s">
        <v>1367</v>
      </c>
      <c r="D110" s="127"/>
      <c r="E110" s="128"/>
      <c r="F110" s="127"/>
      <c r="G110" s="127" t="s">
        <v>1139</v>
      </c>
      <c r="H110" s="127"/>
      <c r="I110" s="127"/>
      <c r="J110" s="127" t="s">
        <v>1140</v>
      </c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9"/>
      <c r="W110" s="129"/>
      <c r="X110" s="129"/>
      <c r="Y110" s="129"/>
      <c r="Z110" s="129"/>
      <c r="AA110" s="42">
        <f>ROUND((130%*0.85*100),0)</f>
        <v>111</v>
      </c>
    </row>
    <row r="111" spans="1:27" s="42" customFormat="1" ht="24">
      <c r="A111" s="125"/>
      <c r="B111" s="131" t="s">
        <v>1114</v>
      </c>
      <c r="C111" s="126" t="s">
        <v>1368</v>
      </c>
      <c r="D111" s="127"/>
      <c r="E111" s="128"/>
      <c r="F111" s="127"/>
      <c r="G111" s="127" t="s">
        <v>1141</v>
      </c>
      <c r="H111" s="127"/>
      <c r="I111" s="127"/>
      <c r="J111" s="127" t="s">
        <v>1142</v>
      </c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9"/>
      <c r="W111" s="129"/>
      <c r="X111" s="129"/>
      <c r="Y111" s="129"/>
      <c r="Z111" s="129"/>
      <c r="AA111" s="42">
        <f>ROUND((89%*(0.85*0.8)*100),0)</f>
        <v>61</v>
      </c>
    </row>
    <row r="112" spans="1:26" ht="48">
      <c r="A112" s="73">
        <v>35</v>
      </c>
      <c r="B112" s="74" t="s">
        <v>1601</v>
      </c>
      <c r="C112" s="75">
        <v>2</v>
      </c>
      <c r="D112" s="76">
        <v>251</v>
      </c>
      <c r="E112" s="77" t="s">
        <v>1602</v>
      </c>
      <c r="F112" s="76"/>
      <c r="G112" s="76">
        <v>502</v>
      </c>
      <c r="H112" s="76" t="s">
        <v>1603</v>
      </c>
      <c r="I112" s="76"/>
      <c r="J112" s="76">
        <v>3358</v>
      </c>
      <c r="K112" s="77" t="s">
        <v>1604</v>
      </c>
      <c r="L112" s="77" t="s">
        <v>1447</v>
      </c>
      <c r="M112" s="77">
        <v>130</v>
      </c>
      <c r="N112" s="77">
        <v>89</v>
      </c>
      <c r="O112" s="77"/>
      <c r="P112" s="77"/>
      <c r="Q112" s="77"/>
      <c r="R112" s="77"/>
      <c r="S112" s="77">
        <v>0.85</v>
      </c>
      <c r="T112" s="77" t="s">
        <v>1443</v>
      </c>
      <c r="U112" s="77"/>
      <c r="V112" s="67"/>
      <c r="W112" s="67"/>
      <c r="X112" s="67"/>
      <c r="Y112" s="67"/>
      <c r="Z112" s="67"/>
    </row>
    <row r="113" spans="1:26" ht="60">
      <c r="A113" s="78">
        <v>36</v>
      </c>
      <c r="B113" s="79" t="s">
        <v>1605</v>
      </c>
      <c r="C113" s="80">
        <v>5</v>
      </c>
      <c r="D113" s="81">
        <v>516.02</v>
      </c>
      <c r="E113" s="82" t="s">
        <v>1606</v>
      </c>
      <c r="F113" s="81">
        <v>27.11</v>
      </c>
      <c r="G113" s="81" t="s">
        <v>1607</v>
      </c>
      <c r="H113" s="81" t="s">
        <v>1608</v>
      </c>
      <c r="I113" s="81">
        <v>136</v>
      </c>
      <c r="J113" s="81">
        <v>5809</v>
      </c>
      <c r="K113" s="82" t="s">
        <v>1609</v>
      </c>
      <c r="L113" s="82" t="s">
        <v>1442</v>
      </c>
      <c r="M113" s="82">
        <v>130</v>
      </c>
      <c r="N113" s="82">
        <v>89</v>
      </c>
      <c r="O113" s="82">
        <v>173</v>
      </c>
      <c r="P113" s="82">
        <v>101</v>
      </c>
      <c r="Q113" s="82">
        <v>1851</v>
      </c>
      <c r="R113" s="82">
        <v>1014</v>
      </c>
      <c r="S113" s="82">
        <v>0.85</v>
      </c>
      <c r="T113" s="82" t="s">
        <v>1443</v>
      </c>
      <c r="U113" s="82">
        <v>423</v>
      </c>
      <c r="V113" s="67"/>
      <c r="W113" s="67"/>
      <c r="X113" s="67"/>
      <c r="Y113" s="67"/>
      <c r="Z113" s="67"/>
    </row>
    <row r="114" spans="1:27" s="42" customFormat="1" ht="24">
      <c r="A114" s="125"/>
      <c r="B114" s="131" t="s">
        <v>1111</v>
      </c>
      <c r="C114" s="126" t="s">
        <v>1367</v>
      </c>
      <c r="D114" s="127"/>
      <c r="E114" s="128"/>
      <c r="F114" s="127"/>
      <c r="G114" s="127" t="s">
        <v>1190</v>
      </c>
      <c r="H114" s="127"/>
      <c r="I114" s="127"/>
      <c r="J114" s="127" t="s">
        <v>1191</v>
      </c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9"/>
      <c r="W114" s="129"/>
      <c r="X114" s="129"/>
      <c r="Y114" s="129"/>
      <c r="Z114" s="129"/>
      <c r="AA114" s="42">
        <f>ROUND((130%*0.85*100),0)</f>
        <v>111</v>
      </c>
    </row>
    <row r="115" spans="1:27" s="42" customFormat="1" ht="24">
      <c r="A115" s="125"/>
      <c r="B115" s="131" t="s">
        <v>1114</v>
      </c>
      <c r="C115" s="126" t="s">
        <v>1368</v>
      </c>
      <c r="D115" s="127"/>
      <c r="E115" s="128"/>
      <c r="F115" s="127"/>
      <c r="G115" s="127" t="s">
        <v>1192</v>
      </c>
      <c r="H115" s="127"/>
      <c r="I115" s="127"/>
      <c r="J115" s="127" t="s">
        <v>1193</v>
      </c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9"/>
      <c r="W115" s="129"/>
      <c r="X115" s="129"/>
      <c r="Y115" s="129"/>
      <c r="Z115" s="129"/>
      <c r="AA115" s="42">
        <f>ROUND((89%*(0.85*0.8)*100),0)</f>
        <v>61</v>
      </c>
    </row>
    <row r="116" spans="1:26" ht="60">
      <c r="A116" s="78">
        <v>37</v>
      </c>
      <c r="B116" s="79" t="s">
        <v>1504</v>
      </c>
      <c r="C116" s="80">
        <v>10</v>
      </c>
      <c r="D116" s="81">
        <v>313.82</v>
      </c>
      <c r="E116" s="82" t="s">
        <v>1505</v>
      </c>
      <c r="F116" s="81">
        <v>28.74</v>
      </c>
      <c r="G116" s="81" t="s">
        <v>1610</v>
      </c>
      <c r="H116" s="81" t="s">
        <v>1611</v>
      </c>
      <c r="I116" s="81">
        <v>287</v>
      </c>
      <c r="J116" s="81">
        <v>11658</v>
      </c>
      <c r="K116" s="82" t="s">
        <v>1612</v>
      </c>
      <c r="L116" s="82" t="s">
        <v>1442</v>
      </c>
      <c r="M116" s="82">
        <v>130</v>
      </c>
      <c r="N116" s="82">
        <v>89</v>
      </c>
      <c r="O116" s="82">
        <v>361</v>
      </c>
      <c r="P116" s="82">
        <v>210</v>
      </c>
      <c r="Q116" s="82">
        <v>3856</v>
      </c>
      <c r="R116" s="82">
        <v>2112</v>
      </c>
      <c r="S116" s="82">
        <v>0.85</v>
      </c>
      <c r="T116" s="82" t="s">
        <v>1443</v>
      </c>
      <c r="U116" s="82">
        <v>909</v>
      </c>
      <c r="V116" s="67"/>
      <c r="W116" s="67"/>
      <c r="X116" s="67"/>
      <c r="Y116" s="67"/>
      <c r="Z116" s="67"/>
    </row>
    <row r="117" spans="1:27" s="42" customFormat="1" ht="24">
      <c r="A117" s="125"/>
      <c r="B117" s="131" t="s">
        <v>1111</v>
      </c>
      <c r="C117" s="126" t="s">
        <v>1367</v>
      </c>
      <c r="D117" s="127"/>
      <c r="E117" s="128"/>
      <c r="F117" s="127"/>
      <c r="G117" s="127" t="s">
        <v>1194</v>
      </c>
      <c r="H117" s="127"/>
      <c r="I117" s="127"/>
      <c r="J117" s="127" t="s">
        <v>1195</v>
      </c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9"/>
      <c r="W117" s="129"/>
      <c r="X117" s="129"/>
      <c r="Y117" s="129"/>
      <c r="Z117" s="129"/>
      <c r="AA117" s="42">
        <f>ROUND((130%*0.85*100),0)</f>
        <v>111</v>
      </c>
    </row>
    <row r="118" spans="1:27" s="42" customFormat="1" ht="24">
      <c r="A118" s="125"/>
      <c r="B118" s="131" t="s">
        <v>1114</v>
      </c>
      <c r="C118" s="126" t="s">
        <v>1368</v>
      </c>
      <c r="D118" s="127"/>
      <c r="E118" s="128"/>
      <c r="F118" s="127"/>
      <c r="G118" s="127" t="s">
        <v>1196</v>
      </c>
      <c r="H118" s="127"/>
      <c r="I118" s="127"/>
      <c r="J118" s="127" t="s">
        <v>1197</v>
      </c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9"/>
      <c r="W118" s="129"/>
      <c r="X118" s="129"/>
      <c r="Y118" s="129"/>
      <c r="Z118" s="129"/>
      <c r="AA118" s="42">
        <f>ROUND((89%*(0.85*0.8)*100),0)</f>
        <v>61</v>
      </c>
    </row>
    <row r="119" spans="1:26" ht="60">
      <c r="A119" s="78">
        <v>38</v>
      </c>
      <c r="B119" s="79" t="s">
        <v>1613</v>
      </c>
      <c r="C119" s="80">
        <v>1</v>
      </c>
      <c r="D119" s="81">
        <v>177.9</v>
      </c>
      <c r="E119" s="82" t="s">
        <v>1614</v>
      </c>
      <c r="F119" s="81">
        <v>8.09</v>
      </c>
      <c r="G119" s="81" t="s">
        <v>1615</v>
      </c>
      <c r="H119" s="81" t="s">
        <v>1616</v>
      </c>
      <c r="I119" s="81">
        <v>8</v>
      </c>
      <c r="J119" s="81">
        <v>393</v>
      </c>
      <c r="K119" s="82" t="s">
        <v>1617</v>
      </c>
      <c r="L119" s="82" t="s">
        <v>1442</v>
      </c>
      <c r="M119" s="82">
        <v>130</v>
      </c>
      <c r="N119" s="82">
        <v>89</v>
      </c>
      <c r="O119" s="82">
        <v>14</v>
      </c>
      <c r="P119" s="82">
        <v>8</v>
      </c>
      <c r="Q119" s="82">
        <v>148</v>
      </c>
      <c r="R119" s="82">
        <v>81</v>
      </c>
      <c r="S119" s="82">
        <v>0.85</v>
      </c>
      <c r="T119" s="82" t="s">
        <v>1443</v>
      </c>
      <c r="U119" s="82">
        <v>25</v>
      </c>
      <c r="V119" s="67"/>
      <c r="W119" s="67"/>
      <c r="X119" s="67"/>
      <c r="Y119" s="67"/>
      <c r="Z119" s="67"/>
    </row>
    <row r="120" spans="1:27" s="42" customFormat="1" ht="24">
      <c r="A120" s="125"/>
      <c r="B120" s="131" t="s">
        <v>1111</v>
      </c>
      <c r="C120" s="126" t="s">
        <v>1367</v>
      </c>
      <c r="D120" s="127"/>
      <c r="E120" s="128"/>
      <c r="F120" s="127"/>
      <c r="G120" s="127" t="s">
        <v>1154</v>
      </c>
      <c r="H120" s="127"/>
      <c r="I120" s="127"/>
      <c r="J120" s="127" t="s">
        <v>1175</v>
      </c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9"/>
      <c r="W120" s="129"/>
      <c r="X120" s="129"/>
      <c r="Y120" s="129"/>
      <c r="Z120" s="129"/>
      <c r="AA120" s="42">
        <f>ROUND((130%*0.85*100),0)</f>
        <v>111</v>
      </c>
    </row>
    <row r="121" spans="1:27" s="42" customFormat="1" ht="24">
      <c r="A121" s="125"/>
      <c r="B121" s="131" t="s">
        <v>1114</v>
      </c>
      <c r="C121" s="126" t="s">
        <v>1368</v>
      </c>
      <c r="D121" s="127"/>
      <c r="E121" s="128"/>
      <c r="F121" s="127"/>
      <c r="G121" s="127" t="s">
        <v>1198</v>
      </c>
      <c r="H121" s="127"/>
      <c r="I121" s="127"/>
      <c r="J121" s="127" t="s">
        <v>1199</v>
      </c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9"/>
      <c r="W121" s="129"/>
      <c r="X121" s="129"/>
      <c r="Y121" s="129"/>
      <c r="Z121" s="129"/>
      <c r="AA121" s="42">
        <f>ROUND((89%*(0.85*0.8)*100),0)</f>
        <v>61</v>
      </c>
    </row>
    <row r="122" spans="1:26" ht="60">
      <c r="A122" s="78">
        <v>39</v>
      </c>
      <c r="B122" s="79" t="s">
        <v>1618</v>
      </c>
      <c r="C122" s="80">
        <v>2</v>
      </c>
      <c r="D122" s="81">
        <v>136.07</v>
      </c>
      <c r="E122" s="82" t="s">
        <v>1561</v>
      </c>
      <c r="F122" s="81">
        <v>7.38</v>
      </c>
      <c r="G122" s="81" t="s">
        <v>1619</v>
      </c>
      <c r="H122" s="81" t="s">
        <v>1620</v>
      </c>
      <c r="I122" s="81">
        <v>15</v>
      </c>
      <c r="J122" s="81">
        <v>748</v>
      </c>
      <c r="K122" s="82" t="s">
        <v>1621</v>
      </c>
      <c r="L122" s="82" t="s">
        <v>1442</v>
      </c>
      <c r="M122" s="82">
        <v>130</v>
      </c>
      <c r="N122" s="82">
        <v>89</v>
      </c>
      <c r="O122" s="82">
        <v>25</v>
      </c>
      <c r="P122" s="82">
        <v>14</v>
      </c>
      <c r="Q122" s="82">
        <v>265</v>
      </c>
      <c r="R122" s="82">
        <v>145</v>
      </c>
      <c r="S122" s="82">
        <v>0.85</v>
      </c>
      <c r="T122" s="82" t="s">
        <v>1443</v>
      </c>
      <c r="U122" s="82">
        <v>46</v>
      </c>
      <c r="V122" s="67"/>
      <c r="W122" s="67"/>
      <c r="X122" s="67"/>
      <c r="Y122" s="67"/>
      <c r="Z122" s="67"/>
    </row>
    <row r="123" spans="1:27" s="42" customFormat="1" ht="24">
      <c r="A123" s="125"/>
      <c r="B123" s="131" t="s">
        <v>1111</v>
      </c>
      <c r="C123" s="126" t="s">
        <v>1367</v>
      </c>
      <c r="D123" s="127"/>
      <c r="E123" s="128"/>
      <c r="F123" s="127"/>
      <c r="G123" s="127" t="s">
        <v>1119</v>
      </c>
      <c r="H123" s="127"/>
      <c r="I123" s="127"/>
      <c r="J123" s="127" t="s">
        <v>1200</v>
      </c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9"/>
      <c r="W123" s="129"/>
      <c r="X123" s="129"/>
      <c r="Y123" s="129"/>
      <c r="Z123" s="129"/>
      <c r="AA123" s="42">
        <f>ROUND((130%*0.85*100),0)</f>
        <v>111</v>
      </c>
    </row>
    <row r="124" spans="1:27" s="42" customFormat="1" ht="24">
      <c r="A124" s="125"/>
      <c r="B124" s="131" t="s">
        <v>1114</v>
      </c>
      <c r="C124" s="126" t="s">
        <v>1368</v>
      </c>
      <c r="D124" s="127"/>
      <c r="E124" s="128"/>
      <c r="F124" s="127"/>
      <c r="G124" s="127" t="s">
        <v>1154</v>
      </c>
      <c r="H124" s="127"/>
      <c r="I124" s="127"/>
      <c r="J124" s="127" t="s">
        <v>1155</v>
      </c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9"/>
      <c r="W124" s="129"/>
      <c r="X124" s="129"/>
      <c r="Y124" s="129"/>
      <c r="Z124" s="129"/>
      <c r="AA124" s="42">
        <f>ROUND((89%*(0.85*0.8)*100),0)</f>
        <v>61</v>
      </c>
    </row>
    <row r="125" spans="1:26" ht="60">
      <c r="A125" s="73">
        <v>40</v>
      </c>
      <c r="B125" s="74" t="s">
        <v>1622</v>
      </c>
      <c r="C125" s="75">
        <v>6</v>
      </c>
      <c r="D125" s="76">
        <v>59.3</v>
      </c>
      <c r="E125" s="77" t="s">
        <v>1623</v>
      </c>
      <c r="F125" s="76"/>
      <c r="G125" s="76">
        <v>356</v>
      </c>
      <c r="H125" s="76" t="s">
        <v>1624</v>
      </c>
      <c r="I125" s="76"/>
      <c r="J125" s="76">
        <v>1116</v>
      </c>
      <c r="K125" s="77" t="s">
        <v>1625</v>
      </c>
      <c r="L125" s="77" t="s">
        <v>1447</v>
      </c>
      <c r="M125" s="77">
        <v>130</v>
      </c>
      <c r="N125" s="77">
        <v>89</v>
      </c>
      <c r="O125" s="77"/>
      <c r="P125" s="77"/>
      <c r="Q125" s="77"/>
      <c r="R125" s="77"/>
      <c r="S125" s="77">
        <v>0.85</v>
      </c>
      <c r="T125" s="77" t="s">
        <v>1443</v>
      </c>
      <c r="U125" s="77"/>
      <c r="V125" s="67"/>
      <c r="W125" s="67"/>
      <c r="X125" s="67"/>
      <c r="Y125" s="67"/>
      <c r="Z125" s="67"/>
    </row>
    <row r="126" spans="1:26" ht="60">
      <c r="A126" s="78">
        <v>41</v>
      </c>
      <c r="B126" s="79" t="s">
        <v>1573</v>
      </c>
      <c r="C126" s="80">
        <v>6</v>
      </c>
      <c r="D126" s="81">
        <v>212.27</v>
      </c>
      <c r="E126" s="82" t="s">
        <v>1574</v>
      </c>
      <c r="F126" s="81">
        <v>16.07</v>
      </c>
      <c r="G126" s="81" t="s">
        <v>1575</v>
      </c>
      <c r="H126" s="81" t="s">
        <v>1576</v>
      </c>
      <c r="I126" s="81">
        <v>96</v>
      </c>
      <c r="J126" s="81">
        <v>3639</v>
      </c>
      <c r="K126" s="82" t="s">
        <v>1577</v>
      </c>
      <c r="L126" s="82" t="s">
        <v>1442</v>
      </c>
      <c r="M126" s="82">
        <v>130</v>
      </c>
      <c r="N126" s="82">
        <v>89</v>
      </c>
      <c r="O126" s="82">
        <v>138</v>
      </c>
      <c r="P126" s="82">
        <v>80</v>
      </c>
      <c r="Q126" s="82">
        <v>1473</v>
      </c>
      <c r="R126" s="82">
        <v>807</v>
      </c>
      <c r="S126" s="82">
        <v>0.85</v>
      </c>
      <c r="T126" s="82" t="s">
        <v>1443</v>
      </c>
      <c r="U126" s="82">
        <v>306</v>
      </c>
      <c r="V126" s="67"/>
      <c r="W126" s="67"/>
      <c r="X126" s="67"/>
      <c r="Y126" s="67"/>
      <c r="Z126" s="67"/>
    </row>
    <row r="127" spans="1:27" s="42" customFormat="1" ht="24">
      <c r="A127" s="125"/>
      <c r="B127" s="131" t="s">
        <v>1111</v>
      </c>
      <c r="C127" s="126" t="s">
        <v>1367</v>
      </c>
      <c r="D127" s="127"/>
      <c r="E127" s="128"/>
      <c r="F127" s="127"/>
      <c r="G127" s="127" t="s">
        <v>1171</v>
      </c>
      <c r="H127" s="127"/>
      <c r="I127" s="127"/>
      <c r="J127" s="127" t="s">
        <v>1172</v>
      </c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9"/>
      <c r="W127" s="129"/>
      <c r="X127" s="129"/>
      <c r="Y127" s="129"/>
      <c r="Z127" s="129"/>
      <c r="AA127" s="42">
        <f>ROUND((130%*0.85*100),0)</f>
        <v>111</v>
      </c>
    </row>
    <row r="128" spans="1:27" s="42" customFormat="1" ht="24">
      <c r="A128" s="125"/>
      <c r="B128" s="131" t="s">
        <v>1114</v>
      </c>
      <c r="C128" s="126" t="s">
        <v>1368</v>
      </c>
      <c r="D128" s="127"/>
      <c r="E128" s="128"/>
      <c r="F128" s="127"/>
      <c r="G128" s="127" t="s">
        <v>1173</v>
      </c>
      <c r="H128" s="127"/>
      <c r="I128" s="127"/>
      <c r="J128" s="127" t="s">
        <v>1174</v>
      </c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9"/>
      <c r="W128" s="129"/>
      <c r="X128" s="129"/>
      <c r="Y128" s="129"/>
      <c r="Z128" s="129"/>
      <c r="AA128" s="42">
        <f>ROUND((89%*(0.85*0.8)*100),0)</f>
        <v>61</v>
      </c>
    </row>
    <row r="129" spans="1:26" ht="60">
      <c r="A129" s="78">
        <v>42</v>
      </c>
      <c r="B129" s="79" t="s">
        <v>1504</v>
      </c>
      <c r="C129" s="80">
        <v>6</v>
      </c>
      <c r="D129" s="81">
        <v>313.82</v>
      </c>
      <c r="E129" s="82" t="s">
        <v>1505</v>
      </c>
      <c r="F129" s="81">
        <v>28.74</v>
      </c>
      <c r="G129" s="81" t="s">
        <v>1626</v>
      </c>
      <c r="H129" s="81" t="s">
        <v>1627</v>
      </c>
      <c r="I129" s="81">
        <v>172</v>
      </c>
      <c r="J129" s="81">
        <v>6995</v>
      </c>
      <c r="K129" s="82" t="s">
        <v>1628</v>
      </c>
      <c r="L129" s="82" t="s">
        <v>1442</v>
      </c>
      <c r="M129" s="82">
        <v>130</v>
      </c>
      <c r="N129" s="82">
        <v>89</v>
      </c>
      <c r="O129" s="82">
        <v>217</v>
      </c>
      <c r="P129" s="82">
        <v>126</v>
      </c>
      <c r="Q129" s="82">
        <v>2314</v>
      </c>
      <c r="R129" s="82">
        <v>1267</v>
      </c>
      <c r="S129" s="82">
        <v>0.85</v>
      </c>
      <c r="T129" s="82" t="s">
        <v>1443</v>
      </c>
      <c r="U129" s="82">
        <v>546</v>
      </c>
      <c r="V129" s="67"/>
      <c r="W129" s="67"/>
      <c r="X129" s="67"/>
      <c r="Y129" s="67"/>
      <c r="Z129" s="67"/>
    </row>
    <row r="130" spans="1:27" s="42" customFormat="1" ht="24">
      <c r="A130" s="125"/>
      <c r="B130" s="131" t="s">
        <v>1111</v>
      </c>
      <c r="C130" s="126" t="s">
        <v>1367</v>
      </c>
      <c r="D130" s="127"/>
      <c r="E130" s="128"/>
      <c r="F130" s="127"/>
      <c r="G130" s="127" t="s">
        <v>1201</v>
      </c>
      <c r="H130" s="127"/>
      <c r="I130" s="127"/>
      <c r="J130" s="127" t="s">
        <v>1202</v>
      </c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9"/>
      <c r="W130" s="129"/>
      <c r="X130" s="129"/>
      <c r="Y130" s="129"/>
      <c r="Z130" s="129"/>
      <c r="AA130" s="42">
        <f>ROUND((130%*0.85*100),0)</f>
        <v>111</v>
      </c>
    </row>
    <row r="131" spans="1:27" s="42" customFormat="1" ht="24">
      <c r="A131" s="125"/>
      <c r="B131" s="131" t="s">
        <v>1114</v>
      </c>
      <c r="C131" s="126" t="s">
        <v>1368</v>
      </c>
      <c r="D131" s="127"/>
      <c r="E131" s="128"/>
      <c r="F131" s="127"/>
      <c r="G131" s="127" t="s">
        <v>1203</v>
      </c>
      <c r="H131" s="127"/>
      <c r="I131" s="127"/>
      <c r="J131" s="127" t="s">
        <v>1204</v>
      </c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9"/>
      <c r="W131" s="129"/>
      <c r="X131" s="129"/>
      <c r="Y131" s="129"/>
      <c r="Z131" s="129"/>
      <c r="AA131" s="42">
        <f>ROUND((89%*(0.85*0.8)*100),0)</f>
        <v>61</v>
      </c>
    </row>
    <row r="132" spans="1:26" ht="60">
      <c r="A132" s="73">
        <v>43</v>
      </c>
      <c r="B132" s="74" t="s">
        <v>1629</v>
      </c>
      <c r="C132" s="75">
        <v>6</v>
      </c>
      <c r="D132" s="76">
        <v>40.82</v>
      </c>
      <c r="E132" s="77" t="s">
        <v>1630</v>
      </c>
      <c r="F132" s="76"/>
      <c r="G132" s="76">
        <v>245</v>
      </c>
      <c r="H132" s="76" t="s">
        <v>1631</v>
      </c>
      <c r="I132" s="76"/>
      <c r="J132" s="76">
        <v>343</v>
      </c>
      <c r="K132" s="77" t="s">
        <v>1632</v>
      </c>
      <c r="L132" s="77" t="s">
        <v>1447</v>
      </c>
      <c r="M132" s="77">
        <v>130</v>
      </c>
      <c r="N132" s="77">
        <v>89</v>
      </c>
      <c r="O132" s="77"/>
      <c r="P132" s="77"/>
      <c r="Q132" s="77"/>
      <c r="R132" s="77"/>
      <c r="S132" s="77">
        <v>0.85</v>
      </c>
      <c r="T132" s="77" t="s">
        <v>1443</v>
      </c>
      <c r="U132" s="77"/>
      <c r="V132" s="67"/>
      <c r="W132" s="67"/>
      <c r="X132" s="67"/>
      <c r="Y132" s="67"/>
      <c r="Z132" s="67"/>
    </row>
    <row r="133" spans="1:26" ht="60">
      <c r="A133" s="78">
        <v>44</v>
      </c>
      <c r="B133" s="79" t="s">
        <v>1573</v>
      </c>
      <c r="C133" s="80">
        <v>6</v>
      </c>
      <c r="D133" s="81">
        <v>212.27</v>
      </c>
      <c r="E133" s="82" t="s">
        <v>1574</v>
      </c>
      <c r="F133" s="81">
        <v>16.07</v>
      </c>
      <c r="G133" s="81" t="s">
        <v>1575</v>
      </c>
      <c r="H133" s="81" t="s">
        <v>1576</v>
      </c>
      <c r="I133" s="81">
        <v>96</v>
      </c>
      <c r="J133" s="81">
        <v>3639</v>
      </c>
      <c r="K133" s="82" t="s">
        <v>1577</v>
      </c>
      <c r="L133" s="82" t="s">
        <v>1442</v>
      </c>
      <c r="M133" s="82">
        <v>130</v>
      </c>
      <c r="N133" s="82">
        <v>89</v>
      </c>
      <c r="O133" s="82">
        <v>138</v>
      </c>
      <c r="P133" s="82">
        <v>80</v>
      </c>
      <c r="Q133" s="82">
        <v>1473</v>
      </c>
      <c r="R133" s="82">
        <v>807</v>
      </c>
      <c r="S133" s="82">
        <v>0.85</v>
      </c>
      <c r="T133" s="82" t="s">
        <v>1443</v>
      </c>
      <c r="U133" s="82">
        <v>306</v>
      </c>
      <c r="V133" s="67"/>
      <c r="W133" s="67"/>
      <c r="X133" s="67"/>
      <c r="Y133" s="67"/>
      <c r="Z133" s="67"/>
    </row>
    <row r="134" spans="1:27" s="42" customFormat="1" ht="24">
      <c r="A134" s="125"/>
      <c r="B134" s="131" t="s">
        <v>1111</v>
      </c>
      <c r="C134" s="126" t="s">
        <v>1367</v>
      </c>
      <c r="D134" s="127"/>
      <c r="E134" s="128"/>
      <c r="F134" s="127"/>
      <c r="G134" s="127" t="s">
        <v>1171</v>
      </c>
      <c r="H134" s="127"/>
      <c r="I134" s="127"/>
      <c r="J134" s="127" t="s">
        <v>1172</v>
      </c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9"/>
      <c r="W134" s="129"/>
      <c r="X134" s="129"/>
      <c r="Y134" s="129"/>
      <c r="Z134" s="129"/>
      <c r="AA134" s="42">
        <f>ROUND((130%*0.85*100),0)</f>
        <v>111</v>
      </c>
    </row>
    <row r="135" spans="1:27" s="42" customFormat="1" ht="24">
      <c r="A135" s="125"/>
      <c r="B135" s="131" t="s">
        <v>1114</v>
      </c>
      <c r="C135" s="126" t="s">
        <v>1368</v>
      </c>
      <c r="D135" s="127"/>
      <c r="E135" s="128"/>
      <c r="F135" s="127"/>
      <c r="G135" s="127" t="s">
        <v>1173</v>
      </c>
      <c r="H135" s="127"/>
      <c r="I135" s="127"/>
      <c r="J135" s="127" t="s">
        <v>1174</v>
      </c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9"/>
      <c r="W135" s="129"/>
      <c r="X135" s="129"/>
      <c r="Y135" s="129"/>
      <c r="Z135" s="129"/>
      <c r="AA135" s="42">
        <f>ROUND((89%*(0.85*0.8)*100),0)</f>
        <v>61</v>
      </c>
    </row>
    <row r="136" spans="1:26" ht="60">
      <c r="A136" s="78">
        <v>45</v>
      </c>
      <c r="B136" s="79" t="s">
        <v>1618</v>
      </c>
      <c r="C136" s="80">
        <v>6</v>
      </c>
      <c r="D136" s="81">
        <v>136.07</v>
      </c>
      <c r="E136" s="82" t="s">
        <v>1561</v>
      </c>
      <c r="F136" s="81">
        <v>7.38</v>
      </c>
      <c r="G136" s="81" t="s">
        <v>1633</v>
      </c>
      <c r="H136" s="81" t="s">
        <v>1634</v>
      </c>
      <c r="I136" s="81">
        <v>44</v>
      </c>
      <c r="J136" s="81">
        <v>2243</v>
      </c>
      <c r="K136" s="82" t="s">
        <v>1635</v>
      </c>
      <c r="L136" s="82" t="s">
        <v>1442</v>
      </c>
      <c r="M136" s="82">
        <v>130</v>
      </c>
      <c r="N136" s="82">
        <v>89</v>
      </c>
      <c r="O136" s="82">
        <v>74</v>
      </c>
      <c r="P136" s="82">
        <v>43</v>
      </c>
      <c r="Q136" s="82">
        <v>794</v>
      </c>
      <c r="R136" s="82">
        <v>435</v>
      </c>
      <c r="S136" s="82">
        <v>0.85</v>
      </c>
      <c r="T136" s="82" t="s">
        <v>1443</v>
      </c>
      <c r="U136" s="82">
        <v>137</v>
      </c>
      <c r="V136" s="67"/>
      <c r="W136" s="67"/>
      <c r="X136" s="67"/>
      <c r="Y136" s="67"/>
      <c r="Z136" s="67"/>
    </row>
    <row r="137" spans="1:27" s="42" customFormat="1" ht="24">
      <c r="A137" s="125"/>
      <c r="B137" s="131" t="s">
        <v>1111</v>
      </c>
      <c r="C137" s="126" t="s">
        <v>1367</v>
      </c>
      <c r="D137" s="127"/>
      <c r="E137" s="128"/>
      <c r="F137" s="127"/>
      <c r="G137" s="127" t="s">
        <v>1205</v>
      </c>
      <c r="H137" s="127"/>
      <c r="I137" s="127"/>
      <c r="J137" s="127" t="s">
        <v>1206</v>
      </c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9"/>
      <c r="W137" s="129"/>
      <c r="X137" s="129"/>
      <c r="Y137" s="129"/>
      <c r="Z137" s="129"/>
      <c r="AA137" s="42">
        <f>ROUND((130%*0.85*100),0)</f>
        <v>111</v>
      </c>
    </row>
    <row r="138" spans="1:27" s="42" customFormat="1" ht="24">
      <c r="A138" s="125"/>
      <c r="B138" s="131" t="s">
        <v>1114</v>
      </c>
      <c r="C138" s="126" t="s">
        <v>1368</v>
      </c>
      <c r="D138" s="127"/>
      <c r="E138" s="128"/>
      <c r="F138" s="127"/>
      <c r="G138" s="127" t="s">
        <v>1117</v>
      </c>
      <c r="H138" s="127"/>
      <c r="I138" s="127"/>
      <c r="J138" s="127" t="s">
        <v>1207</v>
      </c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9"/>
      <c r="W138" s="129"/>
      <c r="X138" s="129"/>
      <c r="Y138" s="129"/>
      <c r="Z138" s="129"/>
      <c r="AA138" s="42">
        <f>ROUND((89%*(0.85*0.8)*100),0)</f>
        <v>61</v>
      </c>
    </row>
    <row r="139" spans="1:26" ht="60">
      <c r="A139" s="73">
        <v>46</v>
      </c>
      <c r="B139" s="74" t="s">
        <v>1500</v>
      </c>
      <c r="C139" s="75">
        <v>3</v>
      </c>
      <c r="D139" s="76">
        <v>465.63</v>
      </c>
      <c r="E139" s="77" t="s">
        <v>1501</v>
      </c>
      <c r="F139" s="76"/>
      <c r="G139" s="76">
        <v>1397</v>
      </c>
      <c r="H139" s="76" t="s">
        <v>1502</v>
      </c>
      <c r="I139" s="76"/>
      <c r="J139" s="76">
        <v>5480</v>
      </c>
      <c r="K139" s="77" t="s">
        <v>1503</v>
      </c>
      <c r="L139" s="77" t="s">
        <v>1447</v>
      </c>
      <c r="M139" s="77">
        <v>130</v>
      </c>
      <c r="N139" s="77">
        <v>89</v>
      </c>
      <c r="O139" s="77"/>
      <c r="P139" s="77"/>
      <c r="Q139" s="77"/>
      <c r="R139" s="77"/>
      <c r="S139" s="77">
        <v>0.85</v>
      </c>
      <c r="T139" s="77" t="s">
        <v>1443</v>
      </c>
      <c r="U139" s="77"/>
      <c r="V139" s="67"/>
      <c r="W139" s="67"/>
      <c r="X139" s="67"/>
      <c r="Y139" s="67"/>
      <c r="Z139" s="67"/>
    </row>
    <row r="140" spans="1:26" ht="60">
      <c r="A140" s="78">
        <v>47</v>
      </c>
      <c r="B140" s="79" t="s">
        <v>1504</v>
      </c>
      <c r="C140" s="80">
        <v>3</v>
      </c>
      <c r="D140" s="81">
        <v>313.82</v>
      </c>
      <c r="E140" s="82" t="s">
        <v>1505</v>
      </c>
      <c r="F140" s="81">
        <v>28.74</v>
      </c>
      <c r="G140" s="81" t="s">
        <v>1506</v>
      </c>
      <c r="H140" s="81" t="s">
        <v>1507</v>
      </c>
      <c r="I140" s="81">
        <v>86</v>
      </c>
      <c r="J140" s="81">
        <v>3497</v>
      </c>
      <c r="K140" s="82" t="s">
        <v>1508</v>
      </c>
      <c r="L140" s="82" t="s">
        <v>1442</v>
      </c>
      <c r="M140" s="82">
        <v>130</v>
      </c>
      <c r="N140" s="82">
        <v>89</v>
      </c>
      <c r="O140" s="82">
        <v>108</v>
      </c>
      <c r="P140" s="82">
        <v>63</v>
      </c>
      <c r="Q140" s="82">
        <v>1157</v>
      </c>
      <c r="R140" s="82">
        <v>634</v>
      </c>
      <c r="S140" s="82">
        <v>0.85</v>
      </c>
      <c r="T140" s="82" t="s">
        <v>1443</v>
      </c>
      <c r="U140" s="82">
        <v>273</v>
      </c>
      <c r="V140" s="67"/>
      <c r="W140" s="67"/>
      <c r="X140" s="67"/>
      <c r="Y140" s="67"/>
      <c r="Z140" s="67"/>
    </row>
    <row r="141" spans="1:27" s="42" customFormat="1" ht="24">
      <c r="A141" s="125"/>
      <c r="B141" s="131" t="s">
        <v>1111</v>
      </c>
      <c r="C141" s="126" t="s">
        <v>1367</v>
      </c>
      <c r="D141" s="127"/>
      <c r="E141" s="128"/>
      <c r="F141" s="127"/>
      <c r="G141" s="127" t="s">
        <v>1139</v>
      </c>
      <c r="H141" s="127"/>
      <c r="I141" s="127"/>
      <c r="J141" s="127" t="s">
        <v>1140</v>
      </c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9"/>
      <c r="W141" s="129"/>
      <c r="X141" s="129"/>
      <c r="Y141" s="129"/>
      <c r="Z141" s="129"/>
      <c r="AA141" s="42">
        <f>ROUND((130%*0.85*100),0)</f>
        <v>111</v>
      </c>
    </row>
    <row r="142" spans="1:27" s="42" customFormat="1" ht="24">
      <c r="A142" s="125"/>
      <c r="B142" s="131" t="s">
        <v>1114</v>
      </c>
      <c r="C142" s="126" t="s">
        <v>1368</v>
      </c>
      <c r="D142" s="127"/>
      <c r="E142" s="128"/>
      <c r="F142" s="127"/>
      <c r="G142" s="127" t="s">
        <v>1141</v>
      </c>
      <c r="H142" s="127"/>
      <c r="I142" s="127"/>
      <c r="J142" s="127" t="s">
        <v>1142</v>
      </c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9"/>
      <c r="W142" s="129"/>
      <c r="X142" s="129"/>
      <c r="Y142" s="129"/>
      <c r="Z142" s="129"/>
      <c r="AA142" s="42">
        <f>ROUND((89%*(0.85*0.8)*100),0)</f>
        <v>61</v>
      </c>
    </row>
    <row r="143" spans="1:26" ht="60">
      <c r="A143" s="78">
        <v>48</v>
      </c>
      <c r="B143" s="79" t="s">
        <v>1636</v>
      </c>
      <c r="C143" s="80">
        <v>8</v>
      </c>
      <c r="D143" s="81">
        <v>610.02</v>
      </c>
      <c r="E143" s="82" t="s">
        <v>1637</v>
      </c>
      <c r="F143" s="81">
        <v>27.11</v>
      </c>
      <c r="G143" s="81" t="s">
        <v>1638</v>
      </c>
      <c r="H143" s="81" t="s">
        <v>1639</v>
      </c>
      <c r="I143" s="81">
        <v>217</v>
      </c>
      <c r="J143" s="81">
        <v>9294</v>
      </c>
      <c r="K143" s="82" t="s">
        <v>1640</v>
      </c>
      <c r="L143" s="82" t="s">
        <v>1442</v>
      </c>
      <c r="M143" s="82">
        <v>130</v>
      </c>
      <c r="N143" s="82">
        <v>89</v>
      </c>
      <c r="O143" s="82">
        <v>277</v>
      </c>
      <c r="P143" s="82">
        <v>161</v>
      </c>
      <c r="Q143" s="82">
        <v>2960</v>
      </c>
      <c r="R143" s="82">
        <v>1621</v>
      </c>
      <c r="S143" s="82">
        <v>0.85</v>
      </c>
      <c r="T143" s="82" t="s">
        <v>1443</v>
      </c>
      <c r="U143" s="82">
        <v>677</v>
      </c>
      <c r="V143" s="67"/>
      <c r="W143" s="67"/>
      <c r="X143" s="67"/>
      <c r="Y143" s="67"/>
      <c r="Z143" s="67"/>
    </row>
    <row r="144" spans="1:27" s="42" customFormat="1" ht="24">
      <c r="A144" s="125"/>
      <c r="B144" s="131" t="s">
        <v>1111</v>
      </c>
      <c r="C144" s="126" t="s">
        <v>1367</v>
      </c>
      <c r="D144" s="127"/>
      <c r="E144" s="128"/>
      <c r="F144" s="127"/>
      <c r="G144" s="127" t="s">
        <v>1208</v>
      </c>
      <c r="H144" s="127"/>
      <c r="I144" s="127"/>
      <c r="J144" s="127" t="s">
        <v>1209</v>
      </c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9"/>
      <c r="W144" s="129"/>
      <c r="X144" s="129"/>
      <c r="Y144" s="129"/>
      <c r="Z144" s="129"/>
      <c r="AA144" s="42">
        <f>ROUND((130%*0.85*100),0)</f>
        <v>111</v>
      </c>
    </row>
    <row r="145" spans="1:27" s="42" customFormat="1" ht="24">
      <c r="A145" s="125"/>
      <c r="B145" s="131" t="s">
        <v>1114</v>
      </c>
      <c r="C145" s="126" t="s">
        <v>1368</v>
      </c>
      <c r="D145" s="127"/>
      <c r="E145" s="128"/>
      <c r="F145" s="127"/>
      <c r="G145" s="127" t="s">
        <v>1210</v>
      </c>
      <c r="H145" s="127"/>
      <c r="I145" s="127"/>
      <c r="J145" s="127" t="s">
        <v>1211</v>
      </c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9"/>
      <c r="W145" s="129"/>
      <c r="X145" s="129"/>
      <c r="Y145" s="129"/>
      <c r="Z145" s="129"/>
      <c r="AA145" s="42">
        <f>ROUND((89%*(0.85*0.8)*100),0)</f>
        <v>61</v>
      </c>
    </row>
    <row r="146" spans="1:26" ht="60">
      <c r="A146" s="78">
        <v>49</v>
      </c>
      <c r="B146" s="79" t="s">
        <v>1504</v>
      </c>
      <c r="C146" s="80">
        <v>8</v>
      </c>
      <c r="D146" s="81">
        <v>313.82</v>
      </c>
      <c r="E146" s="82" t="s">
        <v>1505</v>
      </c>
      <c r="F146" s="81">
        <v>28.74</v>
      </c>
      <c r="G146" s="81" t="s">
        <v>1641</v>
      </c>
      <c r="H146" s="81" t="s">
        <v>1642</v>
      </c>
      <c r="I146" s="81">
        <v>230</v>
      </c>
      <c r="J146" s="81">
        <v>9326</v>
      </c>
      <c r="K146" s="82" t="s">
        <v>1643</v>
      </c>
      <c r="L146" s="82" t="s">
        <v>1442</v>
      </c>
      <c r="M146" s="82">
        <v>130</v>
      </c>
      <c r="N146" s="82">
        <v>89</v>
      </c>
      <c r="O146" s="82">
        <v>289</v>
      </c>
      <c r="P146" s="82">
        <v>168</v>
      </c>
      <c r="Q146" s="82">
        <v>3085</v>
      </c>
      <c r="R146" s="82">
        <v>1690</v>
      </c>
      <c r="S146" s="82">
        <v>0.85</v>
      </c>
      <c r="T146" s="82" t="s">
        <v>1443</v>
      </c>
      <c r="U146" s="82">
        <v>728</v>
      </c>
      <c r="V146" s="67"/>
      <c r="W146" s="67"/>
      <c r="X146" s="67"/>
      <c r="Y146" s="67"/>
      <c r="Z146" s="67"/>
    </row>
    <row r="147" spans="1:27" s="42" customFormat="1" ht="24">
      <c r="A147" s="125"/>
      <c r="B147" s="131" t="s">
        <v>1111</v>
      </c>
      <c r="C147" s="126" t="s">
        <v>1367</v>
      </c>
      <c r="D147" s="127"/>
      <c r="E147" s="128"/>
      <c r="F147" s="127"/>
      <c r="G147" s="127" t="s">
        <v>1212</v>
      </c>
      <c r="H147" s="127"/>
      <c r="I147" s="127"/>
      <c r="J147" s="127" t="s">
        <v>1213</v>
      </c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9"/>
      <c r="W147" s="129"/>
      <c r="X147" s="129"/>
      <c r="Y147" s="129"/>
      <c r="Z147" s="129"/>
      <c r="AA147" s="42">
        <f>ROUND((130%*0.85*100),0)</f>
        <v>111</v>
      </c>
    </row>
    <row r="148" spans="1:27" s="42" customFormat="1" ht="24">
      <c r="A148" s="125"/>
      <c r="B148" s="131" t="s">
        <v>1114</v>
      </c>
      <c r="C148" s="126" t="s">
        <v>1368</v>
      </c>
      <c r="D148" s="127"/>
      <c r="E148" s="128"/>
      <c r="F148" s="127"/>
      <c r="G148" s="127" t="s">
        <v>1214</v>
      </c>
      <c r="H148" s="127"/>
      <c r="I148" s="127"/>
      <c r="J148" s="127" t="s">
        <v>1215</v>
      </c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9"/>
      <c r="W148" s="129"/>
      <c r="X148" s="129"/>
      <c r="Y148" s="129"/>
      <c r="Z148" s="129"/>
      <c r="AA148" s="42">
        <f>ROUND((89%*(0.85*0.8)*100),0)</f>
        <v>61</v>
      </c>
    </row>
    <row r="149" spans="1:26" ht="60">
      <c r="A149" s="78">
        <v>50</v>
      </c>
      <c r="B149" s="79" t="s">
        <v>0</v>
      </c>
      <c r="C149" s="80">
        <v>1</v>
      </c>
      <c r="D149" s="81">
        <v>408.58</v>
      </c>
      <c r="E149" s="82" t="s">
        <v>1</v>
      </c>
      <c r="F149" s="81">
        <v>15.14</v>
      </c>
      <c r="G149" s="81" t="s">
        <v>2</v>
      </c>
      <c r="H149" s="81" t="s">
        <v>3</v>
      </c>
      <c r="I149" s="81">
        <v>15</v>
      </c>
      <c r="J149" s="81">
        <v>599</v>
      </c>
      <c r="K149" s="82" t="s">
        <v>4</v>
      </c>
      <c r="L149" s="82" t="s">
        <v>1442</v>
      </c>
      <c r="M149" s="82">
        <v>130</v>
      </c>
      <c r="N149" s="82">
        <v>89</v>
      </c>
      <c r="O149" s="82">
        <v>22</v>
      </c>
      <c r="P149" s="82">
        <v>13</v>
      </c>
      <c r="Q149" s="82">
        <v>230</v>
      </c>
      <c r="R149" s="82">
        <v>126</v>
      </c>
      <c r="S149" s="82">
        <v>0.85</v>
      </c>
      <c r="T149" s="82" t="s">
        <v>1443</v>
      </c>
      <c r="U149" s="82">
        <v>47</v>
      </c>
      <c r="V149" s="67"/>
      <c r="W149" s="67"/>
      <c r="X149" s="67"/>
      <c r="Y149" s="67"/>
      <c r="Z149" s="67"/>
    </row>
    <row r="150" spans="1:27" s="42" customFormat="1" ht="24">
      <c r="A150" s="125"/>
      <c r="B150" s="131" t="s">
        <v>1111</v>
      </c>
      <c r="C150" s="126" t="s">
        <v>1367</v>
      </c>
      <c r="D150" s="127"/>
      <c r="E150" s="128"/>
      <c r="F150" s="127"/>
      <c r="G150" s="127" t="s">
        <v>1216</v>
      </c>
      <c r="H150" s="127"/>
      <c r="I150" s="127"/>
      <c r="J150" s="127" t="s">
        <v>1217</v>
      </c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9"/>
      <c r="W150" s="129"/>
      <c r="X150" s="129"/>
      <c r="Y150" s="129"/>
      <c r="Z150" s="129"/>
      <c r="AA150" s="42">
        <f>ROUND((130%*0.85*100),0)</f>
        <v>111</v>
      </c>
    </row>
    <row r="151" spans="1:27" s="42" customFormat="1" ht="24">
      <c r="A151" s="125"/>
      <c r="B151" s="131" t="s">
        <v>1114</v>
      </c>
      <c r="C151" s="126" t="s">
        <v>1368</v>
      </c>
      <c r="D151" s="127"/>
      <c r="E151" s="128"/>
      <c r="F151" s="127"/>
      <c r="G151" s="127" t="s">
        <v>1218</v>
      </c>
      <c r="H151" s="127"/>
      <c r="I151" s="127"/>
      <c r="J151" s="127" t="s">
        <v>1203</v>
      </c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9"/>
      <c r="W151" s="129"/>
      <c r="X151" s="129"/>
      <c r="Y151" s="129"/>
      <c r="Z151" s="129"/>
      <c r="AA151" s="42">
        <f>ROUND((89%*(0.85*0.8)*100),0)</f>
        <v>61</v>
      </c>
    </row>
    <row r="152" spans="1:26" ht="60">
      <c r="A152" s="78">
        <v>51</v>
      </c>
      <c r="B152" s="79" t="s">
        <v>1573</v>
      </c>
      <c r="C152" s="80">
        <v>1</v>
      </c>
      <c r="D152" s="81">
        <v>212.27</v>
      </c>
      <c r="E152" s="82" t="s">
        <v>1574</v>
      </c>
      <c r="F152" s="81">
        <v>16.07</v>
      </c>
      <c r="G152" s="81" t="s">
        <v>5</v>
      </c>
      <c r="H152" s="81" t="s">
        <v>6</v>
      </c>
      <c r="I152" s="81">
        <v>16</v>
      </c>
      <c r="J152" s="81">
        <v>606</v>
      </c>
      <c r="K152" s="82" t="s">
        <v>7</v>
      </c>
      <c r="L152" s="82" t="s">
        <v>1442</v>
      </c>
      <c r="M152" s="82">
        <v>130</v>
      </c>
      <c r="N152" s="82">
        <v>89</v>
      </c>
      <c r="O152" s="82">
        <v>23</v>
      </c>
      <c r="P152" s="82">
        <v>14</v>
      </c>
      <c r="Q152" s="82">
        <v>245</v>
      </c>
      <c r="R152" s="82">
        <v>134</v>
      </c>
      <c r="S152" s="82">
        <v>0.85</v>
      </c>
      <c r="T152" s="82" t="s">
        <v>1443</v>
      </c>
      <c r="U152" s="82">
        <v>51</v>
      </c>
      <c r="V152" s="67"/>
      <c r="W152" s="67"/>
      <c r="X152" s="67"/>
      <c r="Y152" s="67"/>
      <c r="Z152" s="67"/>
    </row>
    <row r="153" spans="1:27" s="42" customFormat="1" ht="24">
      <c r="A153" s="125"/>
      <c r="B153" s="131" t="s">
        <v>1111</v>
      </c>
      <c r="C153" s="126" t="s">
        <v>1367</v>
      </c>
      <c r="D153" s="127"/>
      <c r="E153" s="128"/>
      <c r="F153" s="127"/>
      <c r="G153" s="127" t="s">
        <v>1219</v>
      </c>
      <c r="H153" s="127"/>
      <c r="I153" s="127"/>
      <c r="J153" s="127" t="s">
        <v>1220</v>
      </c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9"/>
      <c r="W153" s="129"/>
      <c r="X153" s="129"/>
      <c r="Y153" s="129"/>
      <c r="Z153" s="129"/>
      <c r="AA153" s="42">
        <f>ROUND((130%*0.85*100),0)</f>
        <v>111</v>
      </c>
    </row>
    <row r="154" spans="1:27" s="42" customFormat="1" ht="24">
      <c r="A154" s="125"/>
      <c r="B154" s="131" t="s">
        <v>1114</v>
      </c>
      <c r="C154" s="126" t="s">
        <v>1368</v>
      </c>
      <c r="D154" s="127"/>
      <c r="E154" s="128"/>
      <c r="F154" s="127"/>
      <c r="G154" s="127" t="s">
        <v>1154</v>
      </c>
      <c r="H154" s="127"/>
      <c r="I154" s="127"/>
      <c r="J154" s="127" t="s">
        <v>1221</v>
      </c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9"/>
      <c r="W154" s="129"/>
      <c r="X154" s="129"/>
      <c r="Y154" s="129"/>
      <c r="Z154" s="129"/>
      <c r="AA154" s="42">
        <f>ROUND((89%*(0.85*0.8)*100),0)</f>
        <v>61</v>
      </c>
    </row>
    <row r="155" spans="1:26" ht="60">
      <c r="A155" s="73">
        <v>52</v>
      </c>
      <c r="B155" s="74" t="s">
        <v>8</v>
      </c>
      <c r="C155" s="75">
        <v>2</v>
      </c>
      <c r="D155" s="76">
        <v>1820</v>
      </c>
      <c r="E155" s="77" t="s">
        <v>9</v>
      </c>
      <c r="F155" s="76"/>
      <c r="G155" s="76">
        <v>3640</v>
      </c>
      <c r="H155" s="76" t="s">
        <v>10</v>
      </c>
      <c r="I155" s="76"/>
      <c r="J155" s="76">
        <v>490</v>
      </c>
      <c r="K155" s="77" t="s">
        <v>11</v>
      </c>
      <c r="L155" s="77" t="s">
        <v>1447</v>
      </c>
      <c r="M155" s="77">
        <v>130</v>
      </c>
      <c r="N155" s="77">
        <v>89</v>
      </c>
      <c r="O155" s="77"/>
      <c r="P155" s="77"/>
      <c r="Q155" s="77"/>
      <c r="R155" s="77"/>
      <c r="S155" s="77">
        <v>0.85</v>
      </c>
      <c r="T155" s="77" t="s">
        <v>1443</v>
      </c>
      <c r="U155" s="77"/>
      <c r="V155" s="67"/>
      <c r="W155" s="67"/>
      <c r="X155" s="67"/>
      <c r="Y155" s="67"/>
      <c r="Z155" s="67"/>
    </row>
    <row r="156" spans="1:26" ht="60">
      <c r="A156" s="78">
        <v>53</v>
      </c>
      <c r="B156" s="79" t="s">
        <v>1504</v>
      </c>
      <c r="C156" s="80">
        <v>1</v>
      </c>
      <c r="D156" s="81">
        <v>313.82</v>
      </c>
      <c r="E156" s="82" t="s">
        <v>1505</v>
      </c>
      <c r="F156" s="81">
        <v>28.74</v>
      </c>
      <c r="G156" s="81" t="s">
        <v>12</v>
      </c>
      <c r="H156" s="81" t="s">
        <v>13</v>
      </c>
      <c r="I156" s="81">
        <v>29</v>
      </c>
      <c r="J156" s="81">
        <v>1166</v>
      </c>
      <c r="K156" s="82" t="s">
        <v>14</v>
      </c>
      <c r="L156" s="82" t="s">
        <v>1442</v>
      </c>
      <c r="M156" s="82">
        <v>130</v>
      </c>
      <c r="N156" s="82">
        <v>89</v>
      </c>
      <c r="O156" s="82">
        <v>36</v>
      </c>
      <c r="P156" s="82">
        <v>21</v>
      </c>
      <c r="Q156" s="82">
        <v>386</v>
      </c>
      <c r="R156" s="82">
        <v>211</v>
      </c>
      <c r="S156" s="82">
        <v>0.85</v>
      </c>
      <c r="T156" s="82" t="s">
        <v>1443</v>
      </c>
      <c r="U156" s="82">
        <v>91</v>
      </c>
      <c r="V156" s="67"/>
      <c r="W156" s="67"/>
      <c r="X156" s="67"/>
      <c r="Y156" s="67"/>
      <c r="Z156" s="67"/>
    </row>
    <row r="157" spans="1:27" s="42" customFormat="1" ht="24">
      <c r="A157" s="125"/>
      <c r="B157" s="131" t="s">
        <v>1111</v>
      </c>
      <c r="C157" s="126" t="s">
        <v>1367</v>
      </c>
      <c r="D157" s="127"/>
      <c r="E157" s="128"/>
      <c r="F157" s="127"/>
      <c r="G157" s="127" t="s">
        <v>1159</v>
      </c>
      <c r="H157" s="127"/>
      <c r="I157" s="127"/>
      <c r="J157" s="127" t="s">
        <v>1222</v>
      </c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9"/>
      <c r="W157" s="129"/>
      <c r="X157" s="129"/>
      <c r="Y157" s="129"/>
      <c r="Z157" s="129"/>
      <c r="AA157" s="42">
        <f>ROUND((130%*0.85*100),0)</f>
        <v>111</v>
      </c>
    </row>
    <row r="158" spans="1:27" s="42" customFormat="1" ht="24">
      <c r="A158" s="125"/>
      <c r="B158" s="131" t="s">
        <v>1114</v>
      </c>
      <c r="C158" s="126" t="s">
        <v>1368</v>
      </c>
      <c r="D158" s="127"/>
      <c r="E158" s="128"/>
      <c r="F158" s="127"/>
      <c r="G158" s="127" t="s">
        <v>1223</v>
      </c>
      <c r="H158" s="127"/>
      <c r="I158" s="127"/>
      <c r="J158" s="127" t="s">
        <v>1179</v>
      </c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9"/>
      <c r="W158" s="129"/>
      <c r="X158" s="129"/>
      <c r="Y158" s="129"/>
      <c r="Z158" s="129"/>
      <c r="AA158" s="42">
        <f>ROUND((89%*(0.85*0.8)*100),0)</f>
        <v>61</v>
      </c>
    </row>
    <row r="159" spans="1:26" ht="60">
      <c r="A159" s="73">
        <v>54</v>
      </c>
      <c r="B159" s="74" t="s">
        <v>15</v>
      </c>
      <c r="C159" s="75">
        <v>2</v>
      </c>
      <c r="D159" s="76">
        <v>619</v>
      </c>
      <c r="E159" s="77" t="s">
        <v>16</v>
      </c>
      <c r="F159" s="76"/>
      <c r="G159" s="76">
        <v>1238</v>
      </c>
      <c r="H159" s="76" t="s">
        <v>17</v>
      </c>
      <c r="I159" s="76"/>
      <c r="J159" s="76">
        <v>112</v>
      </c>
      <c r="K159" s="77" t="s">
        <v>18</v>
      </c>
      <c r="L159" s="77" t="s">
        <v>1447</v>
      </c>
      <c r="M159" s="77">
        <v>130</v>
      </c>
      <c r="N159" s="77">
        <v>89</v>
      </c>
      <c r="O159" s="77"/>
      <c r="P159" s="77"/>
      <c r="Q159" s="77"/>
      <c r="R159" s="77"/>
      <c r="S159" s="77">
        <v>0.85</v>
      </c>
      <c r="T159" s="77" t="s">
        <v>1443</v>
      </c>
      <c r="U159" s="77"/>
      <c r="V159" s="67"/>
      <c r="W159" s="67"/>
      <c r="X159" s="67"/>
      <c r="Y159" s="67"/>
      <c r="Z159" s="67"/>
    </row>
    <row r="160" spans="1:26" ht="60">
      <c r="A160" s="78">
        <v>55</v>
      </c>
      <c r="B160" s="79" t="s">
        <v>1573</v>
      </c>
      <c r="C160" s="80">
        <v>1</v>
      </c>
      <c r="D160" s="81">
        <v>212.27</v>
      </c>
      <c r="E160" s="82" t="s">
        <v>1574</v>
      </c>
      <c r="F160" s="81">
        <v>16.07</v>
      </c>
      <c r="G160" s="81" t="s">
        <v>5</v>
      </c>
      <c r="H160" s="81" t="s">
        <v>6</v>
      </c>
      <c r="I160" s="81">
        <v>16</v>
      </c>
      <c r="J160" s="81">
        <v>606</v>
      </c>
      <c r="K160" s="82" t="s">
        <v>7</v>
      </c>
      <c r="L160" s="82" t="s">
        <v>1442</v>
      </c>
      <c r="M160" s="82">
        <v>130</v>
      </c>
      <c r="N160" s="82">
        <v>89</v>
      </c>
      <c r="O160" s="82">
        <v>23</v>
      </c>
      <c r="P160" s="82">
        <v>14</v>
      </c>
      <c r="Q160" s="82">
        <v>245</v>
      </c>
      <c r="R160" s="82">
        <v>134</v>
      </c>
      <c r="S160" s="82">
        <v>0.85</v>
      </c>
      <c r="T160" s="82" t="s">
        <v>1443</v>
      </c>
      <c r="U160" s="82">
        <v>51</v>
      </c>
      <c r="V160" s="67"/>
      <c r="W160" s="67"/>
      <c r="X160" s="67"/>
      <c r="Y160" s="67"/>
      <c r="Z160" s="67"/>
    </row>
    <row r="161" spans="1:27" s="42" customFormat="1" ht="24">
      <c r="A161" s="125"/>
      <c r="B161" s="131" t="s">
        <v>1111</v>
      </c>
      <c r="C161" s="126" t="s">
        <v>1367</v>
      </c>
      <c r="D161" s="127"/>
      <c r="E161" s="128"/>
      <c r="F161" s="127"/>
      <c r="G161" s="127" t="s">
        <v>1219</v>
      </c>
      <c r="H161" s="127"/>
      <c r="I161" s="127"/>
      <c r="J161" s="127" t="s">
        <v>1220</v>
      </c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9"/>
      <c r="W161" s="129"/>
      <c r="X161" s="129"/>
      <c r="Y161" s="129"/>
      <c r="Z161" s="129"/>
      <c r="AA161" s="42">
        <f>ROUND((130%*0.85*100),0)</f>
        <v>111</v>
      </c>
    </row>
    <row r="162" spans="1:27" s="42" customFormat="1" ht="24">
      <c r="A162" s="125"/>
      <c r="B162" s="131" t="s">
        <v>1114</v>
      </c>
      <c r="C162" s="126" t="s">
        <v>1368</v>
      </c>
      <c r="D162" s="127"/>
      <c r="E162" s="128"/>
      <c r="F162" s="127"/>
      <c r="G162" s="127" t="s">
        <v>1154</v>
      </c>
      <c r="H162" s="127"/>
      <c r="I162" s="127"/>
      <c r="J162" s="127" t="s">
        <v>1221</v>
      </c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9"/>
      <c r="W162" s="129"/>
      <c r="X162" s="129"/>
      <c r="Y162" s="129"/>
      <c r="Z162" s="129"/>
      <c r="AA162" s="42">
        <f>ROUND((89%*(0.85*0.8)*100),0)</f>
        <v>61</v>
      </c>
    </row>
    <row r="163" spans="1:26" ht="72">
      <c r="A163" s="78">
        <v>56</v>
      </c>
      <c r="B163" s="79" t="s">
        <v>19</v>
      </c>
      <c r="C163" s="80">
        <v>14</v>
      </c>
      <c r="D163" s="81">
        <v>467.98</v>
      </c>
      <c r="E163" s="82" t="s">
        <v>20</v>
      </c>
      <c r="F163" s="81">
        <v>12.49</v>
      </c>
      <c r="G163" s="81" t="s">
        <v>21</v>
      </c>
      <c r="H163" s="81" t="s">
        <v>22</v>
      </c>
      <c r="I163" s="81">
        <v>175</v>
      </c>
      <c r="J163" s="81">
        <v>3933</v>
      </c>
      <c r="K163" s="82" t="s">
        <v>23</v>
      </c>
      <c r="L163" s="82" t="s">
        <v>1442</v>
      </c>
      <c r="M163" s="82">
        <v>130</v>
      </c>
      <c r="N163" s="82">
        <v>89</v>
      </c>
      <c r="O163" s="82">
        <v>334</v>
      </c>
      <c r="P163" s="82">
        <v>194</v>
      </c>
      <c r="Q163" s="82">
        <v>3563</v>
      </c>
      <c r="R163" s="82">
        <v>1951</v>
      </c>
      <c r="S163" s="82">
        <v>0.85</v>
      </c>
      <c r="T163" s="82" t="s">
        <v>1443</v>
      </c>
      <c r="U163" s="82">
        <v>525</v>
      </c>
      <c r="V163" s="67"/>
      <c r="W163" s="67"/>
      <c r="X163" s="67"/>
      <c r="Y163" s="67"/>
      <c r="Z163" s="67"/>
    </row>
    <row r="164" spans="1:27" s="42" customFormat="1" ht="24">
      <c r="A164" s="125"/>
      <c r="B164" s="131" t="s">
        <v>1111</v>
      </c>
      <c r="C164" s="126" t="s">
        <v>1367</v>
      </c>
      <c r="D164" s="127"/>
      <c r="E164" s="128"/>
      <c r="F164" s="127"/>
      <c r="G164" s="127" t="s">
        <v>1224</v>
      </c>
      <c r="H164" s="127"/>
      <c r="I164" s="127"/>
      <c r="J164" s="127" t="s">
        <v>1225</v>
      </c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9"/>
      <c r="W164" s="129"/>
      <c r="X164" s="129"/>
      <c r="Y164" s="129"/>
      <c r="Z164" s="129"/>
      <c r="AA164" s="42">
        <f>ROUND((130%*0.85*100),0)</f>
        <v>111</v>
      </c>
    </row>
    <row r="165" spans="1:27" s="42" customFormat="1" ht="24">
      <c r="A165" s="125"/>
      <c r="B165" s="131" t="s">
        <v>1114</v>
      </c>
      <c r="C165" s="126" t="s">
        <v>1368</v>
      </c>
      <c r="D165" s="127"/>
      <c r="E165" s="128"/>
      <c r="F165" s="127"/>
      <c r="G165" s="127" t="s">
        <v>1226</v>
      </c>
      <c r="H165" s="127"/>
      <c r="I165" s="127"/>
      <c r="J165" s="127" t="s">
        <v>1227</v>
      </c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9"/>
      <c r="W165" s="129"/>
      <c r="X165" s="129"/>
      <c r="Y165" s="129"/>
      <c r="Z165" s="129"/>
      <c r="AA165" s="42">
        <f>ROUND((89%*(0.85*0.8)*100),0)</f>
        <v>61</v>
      </c>
    </row>
    <row r="166" spans="1:26" ht="48">
      <c r="A166" s="73">
        <v>57</v>
      </c>
      <c r="B166" s="74" t="s">
        <v>24</v>
      </c>
      <c r="C166" s="75">
        <v>14</v>
      </c>
      <c r="D166" s="76">
        <v>472.15</v>
      </c>
      <c r="E166" s="77" t="s">
        <v>25</v>
      </c>
      <c r="F166" s="76"/>
      <c r="G166" s="76">
        <v>6610</v>
      </c>
      <c r="H166" s="76" t="s">
        <v>26</v>
      </c>
      <c r="I166" s="76"/>
      <c r="J166" s="76">
        <v>25864</v>
      </c>
      <c r="K166" s="77" t="s">
        <v>27</v>
      </c>
      <c r="L166" s="77" t="s">
        <v>1447</v>
      </c>
      <c r="M166" s="77">
        <v>130</v>
      </c>
      <c r="N166" s="77">
        <v>89</v>
      </c>
      <c r="O166" s="77"/>
      <c r="P166" s="77"/>
      <c r="Q166" s="77"/>
      <c r="R166" s="77"/>
      <c r="S166" s="77">
        <v>0.85</v>
      </c>
      <c r="T166" s="77" t="s">
        <v>1443</v>
      </c>
      <c r="U166" s="77"/>
      <c r="V166" s="67"/>
      <c r="W166" s="67"/>
      <c r="X166" s="67"/>
      <c r="Y166" s="67"/>
      <c r="Z166" s="67"/>
    </row>
    <row r="167" spans="1:26" ht="60">
      <c r="A167" s="78">
        <v>58</v>
      </c>
      <c r="B167" s="79" t="s">
        <v>1618</v>
      </c>
      <c r="C167" s="80">
        <v>14</v>
      </c>
      <c r="D167" s="81">
        <v>136.07</v>
      </c>
      <c r="E167" s="82" t="s">
        <v>1561</v>
      </c>
      <c r="F167" s="81">
        <v>7.38</v>
      </c>
      <c r="G167" s="81" t="s">
        <v>28</v>
      </c>
      <c r="H167" s="81" t="s">
        <v>29</v>
      </c>
      <c r="I167" s="81">
        <v>103</v>
      </c>
      <c r="J167" s="81">
        <v>5233</v>
      </c>
      <c r="K167" s="82" t="s">
        <v>30</v>
      </c>
      <c r="L167" s="82" t="s">
        <v>1442</v>
      </c>
      <c r="M167" s="82">
        <v>130</v>
      </c>
      <c r="N167" s="82">
        <v>89</v>
      </c>
      <c r="O167" s="82">
        <v>173</v>
      </c>
      <c r="P167" s="82">
        <v>101</v>
      </c>
      <c r="Q167" s="82">
        <v>1854</v>
      </c>
      <c r="R167" s="82">
        <v>1016</v>
      </c>
      <c r="S167" s="82">
        <v>0.85</v>
      </c>
      <c r="T167" s="82" t="s">
        <v>1443</v>
      </c>
      <c r="U167" s="82">
        <v>321</v>
      </c>
      <c r="V167" s="67"/>
      <c r="W167" s="67"/>
      <c r="X167" s="67"/>
      <c r="Y167" s="67"/>
      <c r="Z167" s="67"/>
    </row>
    <row r="168" spans="1:27" s="42" customFormat="1" ht="24">
      <c r="A168" s="125"/>
      <c r="B168" s="131" t="s">
        <v>1111</v>
      </c>
      <c r="C168" s="126" t="s">
        <v>1367</v>
      </c>
      <c r="D168" s="127"/>
      <c r="E168" s="128"/>
      <c r="F168" s="127"/>
      <c r="G168" s="127" t="s">
        <v>1190</v>
      </c>
      <c r="H168" s="127"/>
      <c r="I168" s="127"/>
      <c r="J168" s="127" t="s">
        <v>1228</v>
      </c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9"/>
      <c r="W168" s="129"/>
      <c r="X168" s="129"/>
      <c r="Y168" s="129"/>
      <c r="Z168" s="129"/>
      <c r="AA168" s="42">
        <f>ROUND((130%*0.85*100),0)</f>
        <v>111</v>
      </c>
    </row>
    <row r="169" spans="1:27" s="42" customFormat="1" ht="24">
      <c r="A169" s="125"/>
      <c r="B169" s="131" t="s">
        <v>1114</v>
      </c>
      <c r="C169" s="126" t="s">
        <v>1368</v>
      </c>
      <c r="D169" s="127"/>
      <c r="E169" s="128"/>
      <c r="F169" s="127"/>
      <c r="G169" s="127" t="s">
        <v>1192</v>
      </c>
      <c r="H169" s="127"/>
      <c r="I169" s="127"/>
      <c r="J169" s="127" t="s">
        <v>1229</v>
      </c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9"/>
      <c r="W169" s="129"/>
      <c r="X169" s="129"/>
      <c r="Y169" s="129"/>
      <c r="Z169" s="129"/>
      <c r="AA169" s="42">
        <f>ROUND((89%*(0.85*0.8)*100),0)</f>
        <v>61</v>
      </c>
    </row>
    <row r="170" spans="1:26" ht="72">
      <c r="A170" s="78">
        <v>59</v>
      </c>
      <c r="B170" s="79" t="s">
        <v>31</v>
      </c>
      <c r="C170" s="80">
        <v>3</v>
      </c>
      <c r="D170" s="81">
        <v>24.94</v>
      </c>
      <c r="E170" s="82" t="s">
        <v>32</v>
      </c>
      <c r="F170" s="81">
        <v>9.21</v>
      </c>
      <c r="G170" s="81" t="s">
        <v>33</v>
      </c>
      <c r="H170" s="81" t="s">
        <v>34</v>
      </c>
      <c r="I170" s="81">
        <v>28</v>
      </c>
      <c r="J170" s="81">
        <v>596</v>
      </c>
      <c r="K170" s="82" t="s">
        <v>35</v>
      </c>
      <c r="L170" s="82" t="s">
        <v>1442</v>
      </c>
      <c r="M170" s="82">
        <v>130</v>
      </c>
      <c r="N170" s="82">
        <v>89</v>
      </c>
      <c r="O170" s="82">
        <v>49</v>
      </c>
      <c r="P170" s="82">
        <v>29</v>
      </c>
      <c r="Q170" s="82">
        <v>524</v>
      </c>
      <c r="R170" s="82">
        <v>287</v>
      </c>
      <c r="S170" s="82">
        <v>0.85</v>
      </c>
      <c r="T170" s="82" t="s">
        <v>1443</v>
      </c>
      <c r="U170" s="82">
        <v>83</v>
      </c>
      <c r="V170" s="67"/>
      <c r="W170" s="67"/>
      <c r="X170" s="67"/>
      <c r="Y170" s="67"/>
      <c r="Z170" s="67"/>
    </row>
    <row r="171" spans="1:27" s="42" customFormat="1" ht="24">
      <c r="A171" s="125"/>
      <c r="B171" s="131" t="s">
        <v>1111</v>
      </c>
      <c r="C171" s="126" t="s">
        <v>1367</v>
      </c>
      <c r="D171" s="127"/>
      <c r="E171" s="128"/>
      <c r="F171" s="127"/>
      <c r="G171" s="127" t="s">
        <v>1230</v>
      </c>
      <c r="H171" s="127"/>
      <c r="I171" s="127"/>
      <c r="J171" s="127" t="s">
        <v>1231</v>
      </c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9"/>
      <c r="W171" s="129"/>
      <c r="X171" s="129"/>
      <c r="Y171" s="129"/>
      <c r="Z171" s="129"/>
      <c r="AA171" s="42">
        <f>ROUND((130%*0.85*100),0)</f>
        <v>111</v>
      </c>
    </row>
    <row r="172" spans="1:27" s="42" customFormat="1" ht="24">
      <c r="A172" s="125"/>
      <c r="B172" s="131" t="s">
        <v>1114</v>
      </c>
      <c r="C172" s="126" t="s">
        <v>1368</v>
      </c>
      <c r="D172" s="127"/>
      <c r="E172" s="128"/>
      <c r="F172" s="127"/>
      <c r="G172" s="127" t="s">
        <v>1232</v>
      </c>
      <c r="H172" s="127"/>
      <c r="I172" s="127"/>
      <c r="J172" s="127" t="s">
        <v>1152</v>
      </c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9"/>
      <c r="W172" s="129"/>
      <c r="X172" s="129"/>
      <c r="Y172" s="129"/>
      <c r="Z172" s="129"/>
      <c r="AA172" s="42">
        <f>ROUND((89%*(0.85*0.8)*100),0)</f>
        <v>61</v>
      </c>
    </row>
    <row r="173" spans="1:26" ht="48">
      <c r="A173" s="73">
        <v>60</v>
      </c>
      <c r="B173" s="74" t="s">
        <v>36</v>
      </c>
      <c r="C173" s="75">
        <v>3</v>
      </c>
      <c r="D173" s="76">
        <v>325</v>
      </c>
      <c r="E173" s="77" t="s">
        <v>37</v>
      </c>
      <c r="F173" s="76"/>
      <c r="G173" s="76">
        <v>975</v>
      </c>
      <c r="H173" s="76" t="s">
        <v>38</v>
      </c>
      <c r="I173" s="76"/>
      <c r="J173" s="76">
        <v>4546</v>
      </c>
      <c r="K173" s="77" t="s">
        <v>39</v>
      </c>
      <c r="L173" s="77" t="s">
        <v>1447</v>
      </c>
      <c r="M173" s="77">
        <v>130</v>
      </c>
      <c r="N173" s="77">
        <v>89</v>
      </c>
      <c r="O173" s="77"/>
      <c r="P173" s="77"/>
      <c r="Q173" s="77"/>
      <c r="R173" s="77"/>
      <c r="S173" s="77">
        <v>0.85</v>
      </c>
      <c r="T173" s="77" t="s">
        <v>1443</v>
      </c>
      <c r="U173" s="77"/>
      <c r="V173" s="67"/>
      <c r="W173" s="67"/>
      <c r="X173" s="67"/>
      <c r="Y173" s="67"/>
      <c r="Z173" s="67"/>
    </row>
    <row r="174" spans="1:26" ht="60">
      <c r="A174" s="78">
        <v>61</v>
      </c>
      <c r="B174" s="79" t="s">
        <v>1618</v>
      </c>
      <c r="C174" s="80">
        <v>3</v>
      </c>
      <c r="D174" s="81">
        <v>136.07</v>
      </c>
      <c r="E174" s="82" t="s">
        <v>1561</v>
      </c>
      <c r="F174" s="81">
        <v>7.38</v>
      </c>
      <c r="G174" s="81" t="s">
        <v>40</v>
      </c>
      <c r="H174" s="81" t="s">
        <v>41</v>
      </c>
      <c r="I174" s="81">
        <v>22</v>
      </c>
      <c r="J174" s="81">
        <v>1121</v>
      </c>
      <c r="K174" s="82" t="s">
        <v>42</v>
      </c>
      <c r="L174" s="82" t="s">
        <v>1442</v>
      </c>
      <c r="M174" s="82">
        <v>130</v>
      </c>
      <c r="N174" s="82">
        <v>89</v>
      </c>
      <c r="O174" s="82">
        <v>38</v>
      </c>
      <c r="P174" s="82">
        <v>22</v>
      </c>
      <c r="Q174" s="82">
        <v>398</v>
      </c>
      <c r="R174" s="82">
        <v>218</v>
      </c>
      <c r="S174" s="82">
        <v>0.85</v>
      </c>
      <c r="T174" s="82" t="s">
        <v>1443</v>
      </c>
      <c r="U174" s="82">
        <v>69</v>
      </c>
      <c r="V174" s="67"/>
      <c r="W174" s="67"/>
      <c r="X174" s="67"/>
      <c r="Y174" s="67"/>
      <c r="Z174" s="67"/>
    </row>
    <row r="175" spans="1:27" s="42" customFormat="1" ht="24">
      <c r="A175" s="125"/>
      <c r="B175" s="131" t="s">
        <v>1111</v>
      </c>
      <c r="C175" s="126" t="s">
        <v>1367</v>
      </c>
      <c r="D175" s="127"/>
      <c r="E175" s="128"/>
      <c r="F175" s="127"/>
      <c r="G175" s="127" t="s">
        <v>1233</v>
      </c>
      <c r="H175" s="127"/>
      <c r="I175" s="127"/>
      <c r="J175" s="127" t="s">
        <v>1234</v>
      </c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9"/>
      <c r="W175" s="129"/>
      <c r="X175" s="129"/>
      <c r="Y175" s="129"/>
      <c r="Z175" s="129"/>
      <c r="AA175" s="42">
        <f>ROUND((130%*0.85*100),0)</f>
        <v>111</v>
      </c>
    </row>
    <row r="176" spans="1:27" s="42" customFormat="1" ht="24">
      <c r="A176" s="125"/>
      <c r="B176" s="131" t="s">
        <v>1114</v>
      </c>
      <c r="C176" s="126" t="s">
        <v>1368</v>
      </c>
      <c r="D176" s="127"/>
      <c r="E176" s="128"/>
      <c r="F176" s="127"/>
      <c r="G176" s="127" t="s">
        <v>1216</v>
      </c>
      <c r="H176" s="127"/>
      <c r="I176" s="127"/>
      <c r="J176" s="127" t="s">
        <v>1235</v>
      </c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9"/>
      <c r="W176" s="129"/>
      <c r="X176" s="129"/>
      <c r="Y176" s="129"/>
      <c r="Z176" s="129"/>
      <c r="AA176" s="42">
        <f>ROUND((89%*(0.85*0.8)*100),0)</f>
        <v>61</v>
      </c>
    </row>
    <row r="177" spans="1:26" ht="17.25" customHeight="1">
      <c r="A177" s="178" t="s">
        <v>43</v>
      </c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67"/>
      <c r="W177" s="67"/>
      <c r="X177" s="67"/>
      <c r="Y177" s="67"/>
      <c r="Z177" s="67"/>
    </row>
    <row r="178" spans="1:26" ht="72">
      <c r="A178" s="78">
        <v>62</v>
      </c>
      <c r="B178" s="79" t="s">
        <v>44</v>
      </c>
      <c r="C178" s="80">
        <v>22</v>
      </c>
      <c r="D178" s="81">
        <v>40.07</v>
      </c>
      <c r="E178" s="82" t="s">
        <v>45</v>
      </c>
      <c r="F178" s="81">
        <v>3.78</v>
      </c>
      <c r="G178" s="81" t="s">
        <v>46</v>
      </c>
      <c r="H178" s="81" t="s">
        <v>47</v>
      </c>
      <c r="I178" s="81">
        <v>83</v>
      </c>
      <c r="J178" s="81">
        <v>11888</v>
      </c>
      <c r="K178" s="82" t="s">
        <v>48</v>
      </c>
      <c r="L178" s="82" t="s">
        <v>1442</v>
      </c>
      <c r="M178" s="82">
        <v>128</v>
      </c>
      <c r="N178" s="82">
        <v>83</v>
      </c>
      <c r="O178" s="82">
        <v>475</v>
      </c>
      <c r="P178" s="82">
        <v>262</v>
      </c>
      <c r="Q178" s="82">
        <v>5072</v>
      </c>
      <c r="R178" s="82">
        <v>2631</v>
      </c>
      <c r="S178" s="82">
        <v>0.85</v>
      </c>
      <c r="T178" s="82" t="s">
        <v>1443</v>
      </c>
      <c r="U178" s="82">
        <v>490</v>
      </c>
      <c r="V178" s="67"/>
      <c r="W178" s="67"/>
      <c r="X178" s="67"/>
      <c r="Y178" s="67"/>
      <c r="Z178" s="67"/>
    </row>
    <row r="179" spans="1:27" s="42" customFormat="1" ht="24">
      <c r="A179" s="125"/>
      <c r="B179" s="131" t="s">
        <v>1111</v>
      </c>
      <c r="C179" s="126" t="s">
        <v>1371</v>
      </c>
      <c r="D179" s="127"/>
      <c r="E179" s="128"/>
      <c r="F179" s="127"/>
      <c r="G179" s="127" t="s">
        <v>1236</v>
      </c>
      <c r="H179" s="127"/>
      <c r="I179" s="127"/>
      <c r="J179" s="127" t="s">
        <v>1237</v>
      </c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9"/>
      <c r="W179" s="129"/>
      <c r="X179" s="129"/>
      <c r="Y179" s="129"/>
      <c r="Z179" s="129"/>
      <c r="AA179" s="42">
        <f>ROUND((128%*0.85*100),0)</f>
        <v>109</v>
      </c>
    </row>
    <row r="180" spans="1:27" s="42" customFormat="1" ht="24">
      <c r="A180" s="125"/>
      <c r="B180" s="131" t="s">
        <v>1114</v>
      </c>
      <c r="C180" s="126" t="s">
        <v>1372</v>
      </c>
      <c r="D180" s="127"/>
      <c r="E180" s="128"/>
      <c r="F180" s="127"/>
      <c r="G180" s="127" t="s">
        <v>1238</v>
      </c>
      <c r="H180" s="127"/>
      <c r="I180" s="127"/>
      <c r="J180" s="127" t="s">
        <v>1239</v>
      </c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9"/>
      <c r="W180" s="129"/>
      <c r="X180" s="129"/>
      <c r="Y180" s="129"/>
      <c r="Z180" s="129"/>
      <c r="AA180" s="42">
        <f>ROUND((83%*(0.85*0.8)*100),0)</f>
        <v>56</v>
      </c>
    </row>
    <row r="181" spans="1:26" ht="84">
      <c r="A181" s="73">
        <v>63</v>
      </c>
      <c r="B181" s="74" t="s">
        <v>49</v>
      </c>
      <c r="C181" s="75">
        <v>22</v>
      </c>
      <c r="D181" s="76">
        <v>64.3</v>
      </c>
      <c r="E181" s="77" t="s">
        <v>50</v>
      </c>
      <c r="F181" s="76"/>
      <c r="G181" s="76">
        <v>1415</v>
      </c>
      <c r="H181" s="76" t="s">
        <v>51</v>
      </c>
      <c r="I181" s="76"/>
      <c r="J181" s="76">
        <v>46865</v>
      </c>
      <c r="K181" s="77" t="s">
        <v>52</v>
      </c>
      <c r="L181" s="77" t="s">
        <v>1447</v>
      </c>
      <c r="M181" s="77">
        <v>128</v>
      </c>
      <c r="N181" s="77">
        <v>83</v>
      </c>
      <c r="O181" s="77"/>
      <c r="P181" s="77"/>
      <c r="Q181" s="77"/>
      <c r="R181" s="77"/>
      <c r="S181" s="77">
        <v>0.85</v>
      </c>
      <c r="T181" s="77" t="s">
        <v>1443</v>
      </c>
      <c r="U181" s="77"/>
      <c r="V181" s="67"/>
      <c r="W181" s="67"/>
      <c r="X181" s="67"/>
      <c r="Y181" s="67"/>
      <c r="Z181" s="67"/>
    </row>
    <row r="182" spans="1:26" ht="60">
      <c r="A182" s="78">
        <v>64</v>
      </c>
      <c r="B182" s="79" t="s">
        <v>53</v>
      </c>
      <c r="C182" s="80">
        <v>0.44</v>
      </c>
      <c r="D182" s="81">
        <v>4042.01</v>
      </c>
      <c r="E182" s="82" t="s">
        <v>54</v>
      </c>
      <c r="F182" s="81" t="s">
        <v>55</v>
      </c>
      <c r="G182" s="81" t="s">
        <v>56</v>
      </c>
      <c r="H182" s="81" t="s">
        <v>57</v>
      </c>
      <c r="I182" s="81" t="s">
        <v>58</v>
      </c>
      <c r="J182" s="81">
        <v>9993</v>
      </c>
      <c r="K182" s="82" t="s">
        <v>59</v>
      </c>
      <c r="L182" s="82" t="s">
        <v>1442</v>
      </c>
      <c r="M182" s="82">
        <v>128</v>
      </c>
      <c r="N182" s="82">
        <v>83</v>
      </c>
      <c r="O182" s="82">
        <v>212</v>
      </c>
      <c r="P182" s="82">
        <v>117</v>
      </c>
      <c r="Q182" s="82">
        <v>2277</v>
      </c>
      <c r="R182" s="82">
        <v>1181</v>
      </c>
      <c r="S182" s="82">
        <v>0.85</v>
      </c>
      <c r="T182" s="82" t="s">
        <v>1443</v>
      </c>
      <c r="U182" s="82" t="s">
        <v>60</v>
      </c>
      <c r="V182" s="67"/>
      <c r="W182" s="67"/>
      <c r="X182" s="67"/>
      <c r="Y182" s="67"/>
      <c r="Z182" s="67"/>
    </row>
    <row r="183" spans="1:27" s="42" customFormat="1" ht="24">
      <c r="A183" s="125"/>
      <c r="B183" s="131" t="s">
        <v>1111</v>
      </c>
      <c r="C183" s="126" t="s">
        <v>1371</v>
      </c>
      <c r="D183" s="127"/>
      <c r="E183" s="128"/>
      <c r="F183" s="127"/>
      <c r="G183" s="127" t="s">
        <v>1240</v>
      </c>
      <c r="H183" s="127"/>
      <c r="I183" s="127"/>
      <c r="J183" s="127" t="s">
        <v>1241</v>
      </c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9"/>
      <c r="W183" s="129"/>
      <c r="X183" s="129"/>
      <c r="Y183" s="129"/>
      <c r="Z183" s="129"/>
      <c r="AA183" s="42">
        <f>ROUND((128%*0.85*100),0)</f>
        <v>109</v>
      </c>
    </row>
    <row r="184" spans="1:27" s="42" customFormat="1" ht="24">
      <c r="A184" s="125"/>
      <c r="B184" s="131" t="s">
        <v>1114</v>
      </c>
      <c r="C184" s="126" t="s">
        <v>1372</v>
      </c>
      <c r="D184" s="127"/>
      <c r="E184" s="128"/>
      <c r="F184" s="127"/>
      <c r="G184" s="127" t="s">
        <v>1242</v>
      </c>
      <c r="H184" s="127"/>
      <c r="I184" s="127"/>
      <c r="J184" s="127" t="s">
        <v>1243</v>
      </c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9"/>
      <c r="W184" s="129"/>
      <c r="X184" s="129"/>
      <c r="Y184" s="129"/>
      <c r="Z184" s="129"/>
      <c r="AA184" s="42">
        <f>ROUND((83%*(0.85*0.8)*100),0)</f>
        <v>56</v>
      </c>
    </row>
    <row r="185" spans="1:26" ht="48">
      <c r="A185" s="78">
        <v>65</v>
      </c>
      <c r="B185" s="79" t="s">
        <v>1537</v>
      </c>
      <c r="C185" s="80">
        <v>0.085</v>
      </c>
      <c r="D185" s="81">
        <v>381.24</v>
      </c>
      <c r="E185" s="82" t="s">
        <v>61</v>
      </c>
      <c r="F185" s="81" t="s">
        <v>1539</v>
      </c>
      <c r="G185" s="81" t="s">
        <v>62</v>
      </c>
      <c r="H185" s="81" t="s">
        <v>63</v>
      </c>
      <c r="I185" s="81">
        <v>1</v>
      </c>
      <c r="J185" s="81">
        <v>133</v>
      </c>
      <c r="K185" s="82" t="s">
        <v>64</v>
      </c>
      <c r="L185" s="82" t="s">
        <v>1442</v>
      </c>
      <c r="M185" s="82">
        <v>90</v>
      </c>
      <c r="N185" s="82">
        <v>70</v>
      </c>
      <c r="O185" s="82">
        <v>5</v>
      </c>
      <c r="P185" s="82">
        <v>4</v>
      </c>
      <c r="Q185" s="82">
        <v>58</v>
      </c>
      <c r="R185" s="82">
        <v>36</v>
      </c>
      <c r="S185" s="82">
        <v>0.85</v>
      </c>
      <c r="T185" s="82" t="s">
        <v>1443</v>
      </c>
      <c r="U185" s="82">
        <v>4</v>
      </c>
      <c r="V185" s="67"/>
      <c r="W185" s="67"/>
      <c r="X185" s="67"/>
      <c r="Y185" s="67"/>
      <c r="Z185" s="67"/>
    </row>
    <row r="186" spans="1:27" s="42" customFormat="1" ht="24">
      <c r="A186" s="125"/>
      <c r="B186" s="131" t="s">
        <v>1111</v>
      </c>
      <c r="C186" s="126" t="s">
        <v>1373</v>
      </c>
      <c r="D186" s="127"/>
      <c r="E186" s="128"/>
      <c r="F186" s="127"/>
      <c r="G186" s="127" t="s">
        <v>1158</v>
      </c>
      <c r="H186" s="127"/>
      <c r="I186" s="127"/>
      <c r="J186" s="127" t="s">
        <v>1162</v>
      </c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9"/>
      <c r="W186" s="129"/>
      <c r="X186" s="129"/>
      <c r="Y186" s="129"/>
      <c r="Z186" s="129"/>
      <c r="AA186" s="42">
        <f>ROUND((90%*0.85*100),0)</f>
        <v>77</v>
      </c>
    </row>
    <row r="187" spans="1:27" s="42" customFormat="1" ht="24">
      <c r="A187" s="125"/>
      <c r="B187" s="131" t="s">
        <v>1114</v>
      </c>
      <c r="C187" s="126" t="s">
        <v>1374</v>
      </c>
      <c r="D187" s="127"/>
      <c r="E187" s="128"/>
      <c r="F187" s="127"/>
      <c r="G187" s="127" t="s">
        <v>1132</v>
      </c>
      <c r="H187" s="127"/>
      <c r="I187" s="127"/>
      <c r="J187" s="127" t="s">
        <v>1159</v>
      </c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9"/>
      <c r="W187" s="129"/>
      <c r="X187" s="129"/>
      <c r="Y187" s="129"/>
      <c r="Z187" s="129"/>
      <c r="AA187" s="42">
        <f>ROUND((70%*(0.85*0.8)*100),0)</f>
        <v>48</v>
      </c>
    </row>
    <row r="188" spans="1:26" ht="48">
      <c r="A188" s="78">
        <v>66</v>
      </c>
      <c r="B188" s="79" t="s">
        <v>1543</v>
      </c>
      <c r="C188" s="80">
        <v>0.085</v>
      </c>
      <c r="D188" s="81">
        <v>687.04</v>
      </c>
      <c r="E188" s="82" t="s">
        <v>1544</v>
      </c>
      <c r="F188" s="81" t="s">
        <v>1545</v>
      </c>
      <c r="G188" s="81" t="s">
        <v>65</v>
      </c>
      <c r="H188" s="81" t="s">
        <v>66</v>
      </c>
      <c r="I188" s="81">
        <v>1</v>
      </c>
      <c r="J188" s="81">
        <v>270</v>
      </c>
      <c r="K188" s="82" t="s">
        <v>67</v>
      </c>
      <c r="L188" s="82" t="s">
        <v>1442</v>
      </c>
      <c r="M188" s="82">
        <v>90</v>
      </c>
      <c r="N188" s="82">
        <v>70</v>
      </c>
      <c r="O188" s="82">
        <v>2</v>
      </c>
      <c r="P188" s="82">
        <v>1</v>
      </c>
      <c r="Q188" s="82">
        <v>23</v>
      </c>
      <c r="R188" s="82">
        <v>14</v>
      </c>
      <c r="S188" s="82">
        <v>0.85</v>
      </c>
      <c r="T188" s="82" t="s">
        <v>1443</v>
      </c>
      <c r="U188" s="82">
        <v>3</v>
      </c>
      <c r="V188" s="67"/>
      <c r="W188" s="67"/>
      <c r="X188" s="67"/>
      <c r="Y188" s="67"/>
      <c r="Z188" s="67"/>
    </row>
    <row r="189" spans="1:27" s="42" customFormat="1" ht="24">
      <c r="A189" s="125"/>
      <c r="B189" s="131" t="s">
        <v>1111</v>
      </c>
      <c r="C189" s="126" t="s">
        <v>1373</v>
      </c>
      <c r="D189" s="127"/>
      <c r="E189" s="128"/>
      <c r="F189" s="127"/>
      <c r="G189" s="127" t="s">
        <v>1127</v>
      </c>
      <c r="H189" s="127"/>
      <c r="I189" s="127"/>
      <c r="J189" s="127" t="s">
        <v>1219</v>
      </c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9"/>
      <c r="W189" s="129"/>
      <c r="X189" s="129"/>
      <c r="Y189" s="129"/>
      <c r="Z189" s="129"/>
      <c r="AA189" s="42">
        <f>ROUND((90%*0.85*100),0)</f>
        <v>77</v>
      </c>
    </row>
    <row r="190" spans="1:27" s="42" customFormat="1" ht="24">
      <c r="A190" s="125"/>
      <c r="B190" s="131" t="s">
        <v>1114</v>
      </c>
      <c r="C190" s="126" t="s">
        <v>1374</v>
      </c>
      <c r="D190" s="127"/>
      <c r="E190" s="128"/>
      <c r="F190" s="127"/>
      <c r="G190" s="127" t="s">
        <v>1244</v>
      </c>
      <c r="H190" s="127"/>
      <c r="I190" s="127"/>
      <c r="J190" s="127" t="s">
        <v>1154</v>
      </c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9"/>
      <c r="W190" s="129"/>
      <c r="X190" s="129"/>
      <c r="Y190" s="129"/>
      <c r="Z190" s="129"/>
      <c r="AA190" s="42">
        <f>ROUND((70%*(0.85*0.8)*100),0)</f>
        <v>48</v>
      </c>
    </row>
    <row r="191" spans="1:26" ht="48">
      <c r="A191" s="78">
        <v>67</v>
      </c>
      <c r="B191" s="79" t="s">
        <v>68</v>
      </c>
      <c r="C191" s="80">
        <v>0.0342</v>
      </c>
      <c r="D191" s="81">
        <v>4895.2</v>
      </c>
      <c r="E191" s="82" t="s">
        <v>69</v>
      </c>
      <c r="F191" s="81" t="s">
        <v>70</v>
      </c>
      <c r="G191" s="81" t="s">
        <v>71</v>
      </c>
      <c r="H191" s="81" t="s">
        <v>72</v>
      </c>
      <c r="I191" s="81" t="s">
        <v>73</v>
      </c>
      <c r="J191" s="81">
        <v>1575</v>
      </c>
      <c r="K191" s="82" t="s">
        <v>74</v>
      </c>
      <c r="L191" s="82" t="s">
        <v>1442</v>
      </c>
      <c r="M191" s="82">
        <v>130</v>
      </c>
      <c r="N191" s="82">
        <v>89</v>
      </c>
      <c r="O191" s="82">
        <v>125</v>
      </c>
      <c r="P191" s="82">
        <v>73</v>
      </c>
      <c r="Q191" s="82">
        <v>1344</v>
      </c>
      <c r="R191" s="82">
        <v>736</v>
      </c>
      <c r="S191" s="82">
        <v>0.85</v>
      </c>
      <c r="T191" s="82" t="s">
        <v>1443</v>
      </c>
      <c r="U191" s="82" t="s">
        <v>75</v>
      </c>
      <c r="V191" s="67"/>
      <c r="W191" s="67"/>
      <c r="X191" s="67"/>
      <c r="Y191" s="67"/>
      <c r="Z191" s="67"/>
    </row>
    <row r="192" spans="1:27" s="42" customFormat="1" ht="24">
      <c r="A192" s="125"/>
      <c r="B192" s="131" t="s">
        <v>1111</v>
      </c>
      <c r="C192" s="126" t="s">
        <v>1367</v>
      </c>
      <c r="D192" s="127"/>
      <c r="E192" s="128"/>
      <c r="F192" s="127"/>
      <c r="G192" s="127" t="s">
        <v>1245</v>
      </c>
      <c r="H192" s="127"/>
      <c r="I192" s="127"/>
      <c r="J192" s="127" t="s">
        <v>1246</v>
      </c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9"/>
      <c r="W192" s="129"/>
      <c r="X192" s="129"/>
      <c r="Y192" s="129"/>
      <c r="Z192" s="129"/>
      <c r="AA192" s="42">
        <f>ROUND((130%*0.85*100),0)</f>
        <v>111</v>
      </c>
    </row>
    <row r="193" spans="1:27" s="42" customFormat="1" ht="24">
      <c r="A193" s="125"/>
      <c r="B193" s="131" t="s">
        <v>1114</v>
      </c>
      <c r="C193" s="126" t="s">
        <v>1368</v>
      </c>
      <c r="D193" s="127"/>
      <c r="E193" s="128"/>
      <c r="F193" s="127"/>
      <c r="G193" s="127" t="s">
        <v>1247</v>
      </c>
      <c r="H193" s="127"/>
      <c r="I193" s="127"/>
      <c r="J193" s="127" t="s">
        <v>1248</v>
      </c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9"/>
      <c r="W193" s="129"/>
      <c r="X193" s="129"/>
      <c r="Y193" s="129"/>
      <c r="Z193" s="129"/>
      <c r="AA193" s="42">
        <f>ROUND((89%*(0.85*0.8)*100),0)</f>
        <v>61</v>
      </c>
    </row>
    <row r="194" spans="1:26" ht="48">
      <c r="A194" s="73">
        <v>68</v>
      </c>
      <c r="B194" s="74" t="s">
        <v>76</v>
      </c>
      <c r="C194" s="75">
        <v>3.42</v>
      </c>
      <c r="D194" s="76">
        <v>280</v>
      </c>
      <c r="E194" s="77" t="s">
        <v>77</v>
      </c>
      <c r="F194" s="76"/>
      <c r="G194" s="76">
        <v>958</v>
      </c>
      <c r="H194" s="76" t="s">
        <v>78</v>
      </c>
      <c r="I194" s="76"/>
      <c r="J194" s="76">
        <v>4992</v>
      </c>
      <c r="K194" s="77" t="s">
        <v>79</v>
      </c>
      <c r="L194" s="77" t="s">
        <v>1447</v>
      </c>
      <c r="M194" s="77">
        <v>130</v>
      </c>
      <c r="N194" s="77">
        <v>89</v>
      </c>
      <c r="O194" s="77"/>
      <c r="P194" s="77"/>
      <c r="Q194" s="77"/>
      <c r="R194" s="77"/>
      <c r="S194" s="77">
        <v>0.85</v>
      </c>
      <c r="T194" s="77" t="s">
        <v>1443</v>
      </c>
      <c r="U194" s="77"/>
      <c r="V194" s="67"/>
      <c r="W194" s="67"/>
      <c r="X194" s="67"/>
      <c r="Y194" s="67"/>
      <c r="Z194" s="67"/>
    </row>
    <row r="195" spans="1:26" ht="48">
      <c r="A195" s="78">
        <v>69</v>
      </c>
      <c r="B195" s="79" t="s">
        <v>80</v>
      </c>
      <c r="C195" s="80">
        <v>0.32</v>
      </c>
      <c r="D195" s="81">
        <v>2182.55</v>
      </c>
      <c r="E195" s="82" t="s">
        <v>81</v>
      </c>
      <c r="F195" s="81">
        <v>45.19</v>
      </c>
      <c r="G195" s="81" t="s">
        <v>82</v>
      </c>
      <c r="H195" s="81" t="s">
        <v>83</v>
      </c>
      <c r="I195" s="81">
        <v>14</v>
      </c>
      <c r="J195" s="81">
        <v>6171</v>
      </c>
      <c r="K195" s="82" t="s">
        <v>84</v>
      </c>
      <c r="L195" s="82" t="s">
        <v>1442</v>
      </c>
      <c r="M195" s="82">
        <v>130</v>
      </c>
      <c r="N195" s="82">
        <v>89</v>
      </c>
      <c r="O195" s="82">
        <v>426</v>
      </c>
      <c r="P195" s="82">
        <v>248</v>
      </c>
      <c r="Q195" s="82">
        <v>4563</v>
      </c>
      <c r="R195" s="82">
        <v>2499</v>
      </c>
      <c r="S195" s="82">
        <v>0.85</v>
      </c>
      <c r="T195" s="82" t="s">
        <v>1443</v>
      </c>
      <c r="U195" s="82">
        <v>75</v>
      </c>
      <c r="V195" s="67"/>
      <c r="W195" s="67"/>
      <c r="X195" s="67"/>
      <c r="Y195" s="67"/>
      <c r="Z195" s="67"/>
    </row>
    <row r="196" spans="1:27" s="42" customFormat="1" ht="24">
      <c r="A196" s="125"/>
      <c r="B196" s="131" t="s">
        <v>1111</v>
      </c>
      <c r="C196" s="126" t="s">
        <v>1367</v>
      </c>
      <c r="D196" s="127"/>
      <c r="E196" s="128"/>
      <c r="F196" s="127"/>
      <c r="G196" s="127" t="s">
        <v>1249</v>
      </c>
      <c r="H196" s="127"/>
      <c r="I196" s="127"/>
      <c r="J196" s="127" t="s">
        <v>1250</v>
      </c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9"/>
      <c r="W196" s="129"/>
      <c r="X196" s="129"/>
      <c r="Y196" s="129"/>
      <c r="Z196" s="129"/>
      <c r="AA196" s="42">
        <f>ROUND((130%*0.85*100),0)</f>
        <v>111</v>
      </c>
    </row>
    <row r="197" spans="1:27" s="42" customFormat="1" ht="24">
      <c r="A197" s="125"/>
      <c r="B197" s="131" t="s">
        <v>1114</v>
      </c>
      <c r="C197" s="126" t="s">
        <v>1368</v>
      </c>
      <c r="D197" s="127"/>
      <c r="E197" s="128"/>
      <c r="F197" s="127"/>
      <c r="G197" s="127" t="s">
        <v>1251</v>
      </c>
      <c r="H197" s="127"/>
      <c r="I197" s="127"/>
      <c r="J197" s="127" t="s">
        <v>1252</v>
      </c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9"/>
      <c r="W197" s="129"/>
      <c r="X197" s="129"/>
      <c r="Y197" s="129"/>
      <c r="Z197" s="129"/>
      <c r="AA197" s="42">
        <f>ROUND((89%*(0.85*0.8)*100),0)</f>
        <v>61</v>
      </c>
    </row>
    <row r="198" spans="1:26" ht="60">
      <c r="A198" s="73">
        <v>70</v>
      </c>
      <c r="B198" s="74" t="s">
        <v>85</v>
      </c>
      <c r="C198" s="75">
        <v>32</v>
      </c>
      <c r="D198" s="76">
        <v>8.57</v>
      </c>
      <c r="E198" s="77" t="s">
        <v>86</v>
      </c>
      <c r="F198" s="76"/>
      <c r="G198" s="76">
        <v>274</v>
      </c>
      <c r="H198" s="76" t="s">
        <v>87</v>
      </c>
      <c r="I198" s="76"/>
      <c r="J198" s="76">
        <v>1553</v>
      </c>
      <c r="K198" s="77" t="s">
        <v>88</v>
      </c>
      <c r="L198" s="77" t="s">
        <v>1447</v>
      </c>
      <c r="M198" s="77">
        <v>130</v>
      </c>
      <c r="N198" s="77">
        <v>89</v>
      </c>
      <c r="O198" s="77"/>
      <c r="P198" s="77"/>
      <c r="Q198" s="77"/>
      <c r="R198" s="77"/>
      <c r="S198" s="77">
        <v>0.85</v>
      </c>
      <c r="T198" s="77" t="s">
        <v>1443</v>
      </c>
      <c r="U198" s="77"/>
      <c r="V198" s="67"/>
      <c r="W198" s="67"/>
      <c r="X198" s="67"/>
      <c r="Y198" s="67"/>
      <c r="Z198" s="67"/>
    </row>
    <row r="199" spans="1:26" ht="48">
      <c r="A199" s="73">
        <v>71</v>
      </c>
      <c r="B199" s="74" t="s">
        <v>89</v>
      </c>
      <c r="C199" s="75">
        <v>2.2</v>
      </c>
      <c r="D199" s="76">
        <v>39</v>
      </c>
      <c r="E199" s="77" t="s">
        <v>90</v>
      </c>
      <c r="F199" s="76"/>
      <c r="G199" s="76">
        <v>86</v>
      </c>
      <c r="H199" s="76" t="s">
        <v>91</v>
      </c>
      <c r="I199" s="76"/>
      <c r="J199" s="76">
        <v>1693</v>
      </c>
      <c r="K199" s="77" t="s">
        <v>92</v>
      </c>
      <c r="L199" s="77" t="s">
        <v>1447</v>
      </c>
      <c r="M199" s="77">
        <v>130</v>
      </c>
      <c r="N199" s="77">
        <v>89</v>
      </c>
      <c r="O199" s="77"/>
      <c r="P199" s="77"/>
      <c r="Q199" s="77"/>
      <c r="R199" s="77"/>
      <c r="S199" s="77">
        <v>0.85</v>
      </c>
      <c r="T199" s="77" t="s">
        <v>1443</v>
      </c>
      <c r="U199" s="77"/>
      <c r="V199" s="67"/>
      <c r="W199" s="67"/>
      <c r="X199" s="67"/>
      <c r="Y199" s="67"/>
      <c r="Z199" s="67"/>
    </row>
    <row r="200" spans="1:26" ht="60">
      <c r="A200" s="78">
        <v>72</v>
      </c>
      <c r="B200" s="79" t="s">
        <v>1618</v>
      </c>
      <c r="C200" s="80">
        <v>22</v>
      </c>
      <c r="D200" s="81">
        <v>136.07</v>
      </c>
      <c r="E200" s="82" t="s">
        <v>1561</v>
      </c>
      <c r="F200" s="81">
        <v>7.38</v>
      </c>
      <c r="G200" s="81" t="s">
        <v>93</v>
      </c>
      <c r="H200" s="81" t="s">
        <v>94</v>
      </c>
      <c r="I200" s="81">
        <v>162</v>
      </c>
      <c r="J200" s="81">
        <v>8223</v>
      </c>
      <c r="K200" s="82" t="s">
        <v>95</v>
      </c>
      <c r="L200" s="82" t="s">
        <v>1442</v>
      </c>
      <c r="M200" s="82">
        <v>130</v>
      </c>
      <c r="N200" s="82">
        <v>89</v>
      </c>
      <c r="O200" s="82">
        <v>273</v>
      </c>
      <c r="P200" s="82">
        <v>159</v>
      </c>
      <c r="Q200" s="82">
        <v>2914</v>
      </c>
      <c r="R200" s="82">
        <v>1596</v>
      </c>
      <c r="S200" s="82">
        <v>0.85</v>
      </c>
      <c r="T200" s="82" t="s">
        <v>1443</v>
      </c>
      <c r="U200" s="82">
        <v>504</v>
      </c>
      <c r="V200" s="67"/>
      <c r="W200" s="67"/>
      <c r="X200" s="67"/>
      <c r="Y200" s="67"/>
      <c r="Z200" s="67"/>
    </row>
    <row r="201" spans="1:27" s="42" customFormat="1" ht="24">
      <c r="A201" s="125"/>
      <c r="B201" s="131" t="s">
        <v>1111</v>
      </c>
      <c r="C201" s="126" t="s">
        <v>1367</v>
      </c>
      <c r="D201" s="127"/>
      <c r="E201" s="128"/>
      <c r="F201" s="127"/>
      <c r="G201" s="127" t="s">
        <v>1253</v>
      </c>
      <c r="H201" s="127"/>
      <c r="I201" s="127"/>
      <c r="J201" s="127" t="s">
        <v>1254</v>
      </c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9"/>
      <c r="W201" s="129"/>
      <c r="X201" s="129"/>
      <c r="Y201" s="129"/>
      <c r="Z201" s="129"/>
      <c r="AA201" s="42">
        <f>ROUND((130%*0.85*100),0)</f>
        <v>111</v>
      </c>
    </row>
    <row r="202" spans="1:27" s="42" customFormat="1" ht="24">
      <c r="A202" s="125"/>
      <c r="B202" s="131" t="s">
        <v>1114</v>
      </c>
      <c r="C202" s="126" t="s">
        <v>1368</v>
      </c>
      <c r="D202" s="127"/>
      <c r="E202" s="128"/>
      <c r="F202" s="127"/>
      <c r="G202" s="127" t="s">
        <v>1255</v>
      </c>
      <c r="H202" s="127"/>
      <c r="I202" s="127"/>
      <c r="J202" s="127" t="s">
        <v>1256</v>
      </c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9"/>
      <c r="W202" s="129"/>
      <c r="X202" s="129"/>
      <c r="Y202" s="129"/>
      <c r="Z202" s="129"/>
      <c r="AA202" s="42">
        <f>ROUND((89%*(0.85*0.8)*100),0)</f>
        <v>61</v>
      </c>
    </row>
    <row r="203" spans="1:26" ht="60">
      <c r="A203" s="78">
        <v>73</v>
      </c>
      <c r="B203" s="79" t="s">
        <v>96</v>
      </c>
      <c r="C203" s="80">
        <v>0.0122</v>
      </c>
      <c r="D203" s="81">
        <v>11475.49</v>
      </c>
      <c r="E203" s="82" t="s">
        <v>97</v>
      </c>
      <c r="F203" s="81" t="s">
        <v>98</v>
      </c>
      <c r="G203" s="81" t="s">
        <v>99</v>
      </c>
      <c r="H203" s="81" t="s">
        <v>100</v>
      </c>
      <c r="I203" s="81" t="s">
        <v>101</v>
      </c>
      <c r="J203" s="81">
        <v>1337</v>
      </c>
      <c r="K203" s="82" t="s">
        <v>102</v>
      </c>
      <c r="L203" s="82" t="s">
        <v>1442</v>
      </c>
      <c r="M203" s="82">
        <v>130</v>
      </c>
      <c r="N203" s="82">
        <v>89</v>
      </c>
      <c r="O203" s="82">
        <v>107</v>
      </c>
      <c r="P203" s="82">
        <v>62</v>
      </c>
      <c r="Q203" s="82">
        <v>1138</v>
      </c>
      <c r="R203" s="82">
        <v>623</v>
      </c>
      <c r="S203" s="82">
        <v>0.85</v>
      </c>
      <c r="T203" s="82" t="s">
        <v>1443</v>
      </c>
      <c r="U203" s="82" t="s">
        <v>103</v>
      </c>
      <c r="V203" s="67"/>
      <c r="W203" s="67"/>
      <c r="X203" s="67"/>
      <c r="Y203" s="67"/>
      <c r="Z203" s="67"/>
    </row>
    <row r="204" spans="1:27" s="42" customFormat="1" ht="24">
      <c r="A204" s="125"/>
      <c r="B204" s="131" t="s">
        <v>1111</v>
      </c>
      <c r="C204" s="126" t="s">
        <v>1367</v>
      </c>
      <c r="D204" s="127"/>
      <c r="E204" s="128"/>
      <c r="F204" s="127"/>
      <c r="G204" s="127" t="s">
        <v>1257</v>
      </c>
      <c r="H204" s="127"/>
      <c r="I204" s="127"/>
      <c r="J204" s="127" t="s">
        <v>1258</v>
      </c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9"/>
      <c r="W204" s="129"/>
      <c r="X204" s="129"/>
      <c r="Y204" s="129"/>
      <c r="Z204" s="129"/>
      <c r="AA204" s="42">
        <f>ROUND((130%*0.85*100),0)</f>
        <v>111</v>
      </c>
    </row>
    <row r="205" spans="1:27" s="42" customFormat="1" ht="24">
      <c r="A205" s="125"/>
      <c r="B205" s="131" t="s">
        <v>1114</v>
      </c>
      <c r="C205" s="126" t="s">
        <v>1368</v>
      </c>
      <c r="D205" s="127"/>
      <c r="E205" s="128"/>
      <c r="F205" s="127"/>
      <c r="G205" s="127" t="s">
        <v>1166</v>
      </c>
      <c r="H205" s="127"/>
      <c r="I205" s="127"/>
      <c r="J205" s="127" t="s">
        <v>1259</v>
      </c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9"/>
      <c r="W205" s="129"/>
      <c r="X205" s="129"/>
      <c r="Y205" s="129"/>
      <c r="Z205" s="129"/>
      <c r="AA205" s="42">
        <f>ROUND((89%*(0.85*0.8)*100),0)</f>
        <v>61</v>
      </c>
    </row>
    <row r="206" spans="1:26" ht="72">
      <c r="A206" s="78">
        <v>74</v>
      </c>
      <c r="B206" s="79" t="s">
        <v>104</v>
      </c>
      <c r="C206" s="80">
        <v>0.0122</v>
      </c>
      <c r="D206" s="81">
        <v>23375.54</v>
      </c>
      <c r="E206" s="82" t="s">
        <v>105</v>
      </c>
      <c r="F206" s="81" t="s">
        <v>106</v>
      </c>
      <c r="G206" s="81" t="s">
        <v>107</v>
      </c>
      <c r="H206" s="81" t="s">
        <v>108</v>
      </c>
      <c r="I206" s="81" t="s">
        <v>109</v>
      </c>
      <c r="J206" s="81">
        <v>1166</v>
      </c>
      <c r="K206" s="82" t="s">
        <v>110</v>
      </c>
      <c r="L206" s="82" t="s">
        <v>1442</v>
      </c>
      <c r="M206" s="82">
        <v>130</v>
      </c>
      <c r="N206" s="82">
        <v>89</v>
      </c>
      <c r="O206" s="82">
        <v>44</v>
      </c>
      <c r="P206" s="82">
        <v>26</v>
      </c>
      <c r="Q206" s="82">
        <v>469</v>
      </c>
      <c r="R206" s="82">
        <v>257</v>
      </c>
      <c r="S206" s="82">
        <v>0.85</v>
      </c>
      <c r="T206" s="82" t="s">
        <v>1443</v>
      </c>
      <c r="U206" s="82" t="s">
        <v>111</v>
      </c>
      <c r="V206" s="67"/>
      <c r="W206" s="67"/>
      <c r="X206" s="67"/>
      <c r="Y206" s="67"/>
      <c r="Z206" s="67"/>
    </row>
    <row r="207" spans="1:27" s="42" customFormat="1" ht="24">
      <c r="A207" s="125"/>
      <c r="B207" s="131" t="s">
        <v>1111</v>
      </c>
      <c r="C207" s="126" t="s">
        <v>1367</v>
      </c>
      <c r="D207" s="127"/>
      <c r="E207" s="128"/>
      <c r="F207" s="127"/>
      <c r="G207" s="127" t="s">
        <v>1260</v>
      </c>
      <c r="H207" s="127"/>
      <c r="I207" s="127"/>
      <c r="J207" s="127" t="s">
        <v>1261</v>
      </c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9"/>
      <c r="W207" s="129"/>
      <c r="X207" s="129"/>
      <c r="Y207" s="129"/>
      <c r="Z207" s="129"/>
      <c r="AA207" s="42">
        <f>ROUND((130%*0.85*100),0)</f>
        <v>111</v>
      </c>
    </row>
    <row r="208" spans="1:27" s="42" customFormat="1" ht="24">
      <c r="A208" s="125"/>
      <c r="B208" s="131" t="s">
        <v>1114</v>
      </c>
      <c r="C208" s="126" t="s">
        <v>1368</v>
      </c>
      <c r="D208" s="127"/>
      <c r="E208" s="128"/>
      <c r="F208" s="127"/>
      <c r="G208" s="127" t="s">
        <v>1262</v>
      </c>
      <c r="H208" s="127"/>
      <c r="I208" s="127"/>
      <c r="J208" s="127" t="s">
        <v>1263</v>
      </c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9"/>
      <c r="W208" s="129"/>
      <c r="X208" s="129"/>
      <c r="Y208" s="129"/>
      <c r="Z208" s="129"/>
      <c r="AA208" s="42">
        <f>ROUND((89%*(0.85*0.8)*100),0)</f>
        <v>61</v>
      </c>
    </row>
    <row r="209" spans="1:26" ht="72">
      <c r="A209" s="73">
        <v>75</v>
      </c>
      <c r="B209" s="74" t="s">
        <v>112</v>
      </c>
      <c r="C209" s="75">
        <v>12.2</v>
      </c>
      <c r="D209" s="76">
        <v>38.9</v>
      </c>
      <c r="E209" s="77" t="s">
        <v>113</v>
      </c>
      <c r="F209" s="76"/>
      <c r="G209" s="76">
        <v>475</v>
      </c>
      <c r="H209" s="76" t="s">
        <v>114</v>
      </c>
      <c r="I209" s="76"/>
      <c r="J209" s="76">
        <v>2664</v>
      </c>
      <c r="K209" s="77" t="s">
        <v>115</v>
      </c>
      <c r="L209" s="77" t="s">
        <v>1447</v>
      </c>
      <c r="M209" s="77">
        <v>130</v>
      </c>
      <c r="N209" s="77">
        <v>89</v>
      </c>
      <c r="O209" s="77"/>
      <c r="P209" s="77"/>
      <c r="Q209" s="77"/>
      <c r="R209" s="77"/>
      <c r="S209" s="77">
        <v>0.85</v>
      </c>
      <c r="T209" s="77" t="s">
        <v>1443</v>
      </c>
      <c r="U209" s="77"/>
      <c r="V209" s="67"/>
      <c r="W209" s="67"/>
      <c r="X209" s="67"/>
      <c r="Y209" s="67"/>
      <c r="Z209" s="67"/>
    </row>
    <row r="210" spans="1:26" ht="60">
      <c r="A210" s="78">
        <v>76</v>
      </c>
      <c r="B210" s="79" t="s">
        <v>116</v>
      </c>
      <c r="C210" s="80">
        <v>44</v>
      </c>
      <c r="D210" s="81">
        <v>23.75</v>
      </c>
      <c r="E210" s="82" t="s">
        <v>117</v>
      </c>
      <c r="F210" s="81"/>
      <c r="G210" s="81" t="s">
        <v>118</v>
      </c>
      <c r="H210" s="81" t="s">
        <v>119</v>
      </c>
      <c r="I210" s="81"/>
      <c r="J210" s="81">
        <v>15140</v>
      </c>
      <c r="K210" s="82" t="s">
        <v>120</v>
      </c>
      <c r="L210" s="82" t="s">
        <v>1442</v>
      </c>
      <c r="M210" s="82">
        <v>128</v>
      </c>
      <c r="N210" s="82">
        <v>83</v>
      </c>
      <c r="O210" s="82">
        <v>1164</v>
      </c>
      <c r="P210" s="82">
        <v>641</v>
      </c>
      <c r="Q210" s="82">
        <v>12423</v>
      </c>
      <c r="R210" s="82">
        <v>6444</v>
      </c>
      <c r="S210" s="82">
        <v>0.85</v>
      </c>
      <c r="T210" s="82" t="s">
        <v>1443</v>
      </c>
      <c r="U210" s="82"/>
      <c r="V210" s="67"/>
      <c r="W210" s="67"/>
      <c r="X210" s="67"/>
      <c r="Y210" s="67"/>
      <c r="Z210" s="67"/>
    </row>
    <row r="211" spans="1:27" s="42" customFormat="1" ht="24">
      <c r="A211" s="125"/>
      <c r="B211" s="131" t="s">
        <v>1111</v>
      </c>
      <c r="C211" s="126" t="s">
        <v>1371</v>
      </c>
      <c r="D211" s="127"/>
      <c r="E211" s="128"/>
      <c r="F211" s="127"/>
      <c r="G211" s="127" t="s">
        <v>1264</v>
      </c>
      <c r="H211" s="127"/>
      <c r="I211" s="127"/>
      <c r="J211" s="127" t="s">
        <v>1265</v>
      </c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9"/>
      <c r="W211" s="129"/>
      <c r="X211" s="129"/>
      <c r="Y211" s="129"/>
      <c r="Z211" s="129"/>
      <c r="AA211" s="42">
        <f>ROUND((128%*0.85*100),0)</f>
        <v>109</v>
      </c>
    </row>
    <row r="212" spans="1:27" s="42" customFormat="1" ht="24">
      <c r="A212" s="125"/>
      <c r="B212" s="131" t="s">
        <v>1114</v>
      </c>
      <c r="C212" s="126" t="s">
        <v>1372</v>
      </c>
      <c r="D212" s="127"/>
      <c r="E212" s="128"/>
      <c r="F212" s="127"/>
      <c r="G212" s="127" t="s">
        <v>1266</v>
      </c>
      <c r="H212" s="127"/>
      <c r="I212" s="127"/>
      <c r="J212" s="127" t="s">
        <v>1267</v>
      </c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9"/>
      <c r="W212" s="129"/>
      <c r="X212" s="129"/>
      <c r="Y212" s="129"/>
      <c r="Z212" s="129"/>
      <c r="AA212" s="42">
        <f>ROUND((83%*(0.85*0.8)*100),0)</f>
        <v>56</v>
      </c>
    </row>
    <row r="213" spans="1:26" ht="48">
      <c r="A213" s="78">
        <v>77</v>
      </c>
      <c r="B213" s="79" t="s">
        <v>121</v>
      </c>
      <c r="C213" s="80">
        <v>7.585</v>
      </c>
      <c r="D213" s="81">
        <v>166.73</v>
      </c>
      <c r="E213" s="82" t="s">
        <v>122</v>
      </c>
      <c r="F213" s="81" t="s">
        <v>123</v>
      </c>
      <c r="G213" s="81" t="s">
        <v>124</v>
      </c>
      <c r="H213" s="81" t="s">
        <v>125</v>
      </c>
      <c r="I213" s="81" t="s">
        <v>126</v>
      </c>
      <c r="J213" s="81">
        <v>19895</v>
      </c>
      <c r="K213" s="82" t="s">
        <v>127</v>
      </c>
      <c r="L213" s="82" t="s">
        <v>1442</v>
      </c>
      <c r="M213" s="82">
        <v>95</v>
      </c>
      <c r="N213" s="82">
        <v>65</v>
      </c>
      <c r="O213" s="82">
        <v>997</v>
      </c>
      <c r="P213" s="82">
        <v>682</v>
      </c>
      <c r="Q213" s="82">
        <v>10653</v>
      </c>
      <c r="R213" s="82">
        <v>6860</v>
      </c>
      <c r="S213" s="82">
        <v>0.85</v>
      </c>
      <c r="T213" s="82">
        <v>0.8</v>
      </c>
      <c r="U213" s="82" t="s">
        <v>128</v>
      </c>
      <c r="V213" s="67"/>
      <c r="W213" s="67"/>
      <c r="X213" s="67"/>
      <c r="Y213" s="67"/>
      <c r="Z213" s="67"/>
    </row>
    <row r="214" spans="1:27" s="42" customFormat="1" ht="24">
      <c r="A214" s="125"/>
      <c r="B214" s="131" t="s">
        <v>1111</v>
      </c>
      <c r="C214" s="126" t="s">
        <v>1369</v>
      </c>
      <c r="D214" s="127"/>
      <c r="E214" s="128"/>
      <c r="F214" s="127"/>
      <c r="G214" s="127" t="s">
        <v>1268</v>
      </c>
      <c r="H214" s="127"/>
      <c r="I214" s="127"/>
      <c r="J214" s="127" t="s">
        <v>1269</v>
      </c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9"/>
      <c r="W214" s="129"/>
      <c r="X214" s="129"/>
      <c r="Y214" s="129"/>
      <c r="Z214" s="129"/>
      <c r="AA214" s="42">
        <f>ROUND((95%*0.85*100),0)</f>
        <v>81</v>
      </c>
    </row>
    <row r="215" spans="1:27" s="42" customFormat="1" ht="24">
      <c r="A215" s="125"/>
      <c r="B215" s="131" t="s">
        <v>1114</v>
      </c>
      <c r="C215" s="126" t="s">
        <v>1370</v>
      </c>
      <c r="D215" s="127"/>
      <c r="E215" s="128"/>
      <c r="F215" s="127"/>
      <c r="G215" s="127" t="s">
        <v>1270</v>
      </c>
      <c r="H215" s="127"/>
      <c r="I215" s="127"/>
      <c r="J215" s="127" t="s">
        <v>1271</v>
      </c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9"/>
      <c r="W215" s="129"/>
      <c r="X215" s="129"/>
      <c r="Y215" s="129"/>
      <c r="Z215" s="129"/>
      <c r="AA215" s="42">
        <f>ROUND((65%*0.8*100),0)</f>
        <v>52</v>
      </c>
    </row>
    <row r="216" spans="1:26" ht="48">
      <c r="A216" s="73">
        <v>78</v>
      </c>
      <c r="B216" s="74" t="s">
        <v>129</v>
      </c>
      <c r="C216" s="75">
        <v>785.5</v>
      </c>
      <c r="D216" s="76">
        <v>0.3</v>
      </c>
      <c r="E216" s="77" t="s">
        <v>130</v>
      </c>
      <c r="F216" s="76"/>
      <c r="G216" s="76">
        <v>236</v>
      </c>
      <c r="H216" s="76" t="s">
        <v>131</v>
      </c>
      <c r="I216" s="76"/>
      <c r="J216" s="76">
        <v>911</v>
      </c>
      <c r="K216" s="77" t="s">
        <v>132</v>
      </c>
      <c r="L216" s="77" t="s">
        <v>1447</v>
      </c>
      <c r="M216" s="77">
        <v>95</v>
      </c>
      <c r="N216" s="77">
        <v>65</v>
      </c>
      <c r="O216" s="77"/>
      <c r="P216" s="77"/>
      <c r="Q216" s="77"/>
      <c r="R216" s="77"/>
      <c r="S216" s="77">
        <v>0.85</v>
      </c>
      <c r="T216" s="77">
        <v>0.8</v>
      </c>
      <c r="U216" s="77"/>
      <c r="V216" s="67"/>
      <c r="W216" s="67"/>
      <c r="X216" s="67"/>
      <c r="Y216" s="67"/>
      <c r="Z216" s="67"/>
    </row>
    <row r="217" spans="1:26" ht="48">
      <c r="A217" s="78">
        <v>79</v>
      </c>
      <c r="B217" s="79" t="s">
        <v>133</v>
      </c>
      <c r="C217" s="80">
        <v>0.42</v>
      </c>
      <c r="D217" s="81">
        <v>1232.94</v>
      </c>
      <c r="E217" s="82" t="s">
        <v>134</v>
      </c>
      <c r="F217" s="81"/>
      <c r="G217" s="81" t="s">
        <v>135</v>
      </c>
      <c r="H217" s="81" t="s">
        <v>136</v>
      </c>
      <c r="I217" s="81"/>
      <c r="J217" s="81">
        <v>5413</v>
      </c>
      <c r="K217" s="82" t="s">
        <v>137</v>
      </c>
      <c r="L217" s="82" t="s">
        <v>1442</v>
      </c>
      <c r="M217" s="82">
        <v>142</v>
      </c>
      <c r="N217" s="82">
        <v>95</v>
      </c>
      <c r="O217" s="82">
        <v>443</v>
      </c>
      <c r="P217" s="82">
        <v>252</v>
      </c>
      <c r="Q217" s="82">
        <v>4744</v>
      </c>
      <c r="R217" s="82">
        <v>2539</v>
      </c>
      <c r="S217" s="82">
        <v>0.85</v>
      </c>
      <c r="T217" s="82" t="s">
        <v>1443</v>
      </c>
      <c r="U217" s="82"/>
      <c r="V217" s="67"/>
      <c r="W217" s="67"/>
      <c r="X217" s="67"/>
      <c r="Y217" s="67"/>
      <c r="Z217" s="67"/>
    </row>
    <row r="218" spans="1:27" s="42" customFormat="1" ht="24">
      <c r="A218" s="125"/>
      <c r="B218" s="131" t="s">
        <v>1111</v>
      </c>
      <c r="C218" s="126" t="s">
        <v>1375</v>
      </c>
      <c r="D218" s="127"/>
      <c r="E218" s="128"/>
      <c r="F218" s="127"/>
      <c r="G218" s="127" t="s">
        <v>1272</v>
      </c>
      <c r="H218" s="127"/>
      <c r="I218" s="127"/>
      <c r="J218" s="127" t="s">
        <v>1273</v>
      </c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9"/>
      <c r="W218" s="129"/>
      <c r="X218" s="129"/>
      <c r="Y218" s="129"/>
      <c r="Z218" s="129"/>
      <c r="AA218" s="42">
        <f>ROUND((142%*0.85*100),0)</f>
        <v>121</v>
      </c>
    </row>
    <row r="219" spans="1:27" s="42" customFormat="1" ht="24">
      <c r="A219" s="125"/>
      <c r="B219" s="131" t="s">
        <v>1114</v>
      </c>
      <c r="C219" s="126" t="s">
        <v>1376</v>
      </c>
      <c r="D219" s="127"/>
      <c r="E219" s="128"/>
      <c r="F219" s="127"/>
      <c r="G219" s="127" t="s">
        <v>1274</v>
      </c>
      <c r="H219" s="127"/>
      <c r="I219" s="127"/>
      <c r="J219" s="127" t="s">
        <v>1275</v>
      </c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9"/>
      <c r="W219" s="129"/>
      <c r="X219" s="129"/>
      <c r="Y219" s="129"/>
      <c r="Z219" s="129"/>
      <c r="AA219" s="42">
        <f>ROUND((95%*(0.85*0.8)*100),0)</f>
        <v>65</v>
      </c>
    </row>
    <row r="220" spans="1:26" ht="36">
      <c r="A220" s="73">
        <v>80</v>
      </c>
      <c r="B220" s="74" t="s">
        <v>138</v>
      </c>
      <c r="C220" s="75">
        <v>42</v>
      </c>
      <c r="D220" s="76">
        <v>108</v>
      </c>
      <c r="E220" s="77" t="s">
        <v>139</v>
      </c>
      <c r="F220" s="76"/>
      <c r="G220" s="76">
        <v>4536</v>
      </c>
      <c r="H220" s="76" t="s">
        <v>140</v>
      </c>
      <c r="I220" s="76"/>
      <c r="J220" s="76"/>
      <c r="K220" s="77"/>
      <c r="L220" s="77" t="s">
        <v>1447</v>
      </c>
      <c r="M220" s="77">
        <v>95</v>
      </c>
      <c r="N220" s="77">
        <v>65</v>
      </c>
      <c r="O220" s="77"/>
      <c r="P220" s="77"/>
      <c r="Q220" s="77"/>
      <c r="R220" s="77"/>
      <c r="S220" s="77">
        <v>0.85</v>
      </c>
      <c r="T220" s="77">
        <v>0.8</v>
      </c>
      <c r="U220" s="77"/>
      <c r="V220" s="67"/>
      <c r="W220" s="67"/>
      <c r="X220" s="67"/>
      <c r="Y220" s="67"/>
      <c r="Z220" s="67"/>
    </row>
    <row r="221" spans="1:26" ht="48">
      <c r="A221" s="78">
        <v>81</v>
      </c>
      <c r="B221" s="79" t="s">
        <v>141</v>
      </c>
      <c r="C221" s="80">
        <v>0.018</v>
      </c>
      <c r="D221" s="81">
        <v>7920.92</v>
      </c>
      <c r="E221" s="82" t="s">
        <v>142</v>
      </c>
      <c r="F221" s="81" t="s">
        <v>143</v>
      </c>
      <c r="G221" s="81" t="s">
        <v>144</v>
      </c>
      <c r="H221" s="81" t="s">
        <v>145</v>
      </c>
      <c r="I221" s="81" t="s">
        <v>146</v>
      </c>
      <c r="J221" s="81">
        <v>1273</v>
      </c>
      <c r="K221" s="82" t="s">
        <v>147</v>
      </c>
      <c r="L221" s="82" t="s">
        <v>1442</v>
      </c>
      <c r="M221" s="82">
        <v>130</v>
      </c>
      <c r="N221" s="82">
        <v>89</v>
      </c>
      <c r="O221" s="82">
        <v>94</v>
      </c>
      <c r="P221" s="82">
        <v>54</v>
      </c>
      <c r="Q221" s="82">
        <v>1006</v>
      </c>
      <c r="R221" s="82">
        <v>551</v>
      </c>
      <c r="S221" s="82">
        <v>0.85</v>
      </c>
      <c r="T221" s="82" t="s">
        <v>1443</v>
      </c>
      <c r="U221" s="82" t="s">
        <v>148</v>
      </c>
      <c r="V221" s="67"/>
      <c r="W221" s="67"/>
      <c r="X221" s="67"/>
      <c r="Y221" s="67"/>
      <c r="Z221" s="67"/>
    </row>
    <row r="222" spans="1:27" s="42" customFormat="1" ht="24">
      <c r="A222" s="125"/>
      <c r="B222" s="131" t="s">
        <v>1111</v>
      </c>
      <c r="C222" s="126" t="s">
        <v>1367</v>
      </c>
      <c r="D222" s="127"/>
      <c r="E222" s="128"/>
      <c r="F222" s="127"/>
      <c r="G222" s="127" t="s">
        <v>1276</v>
      </c>
      <c r="H222" s="127"/>
      <c r="I222" s="127"/>
      <c r="J222" s="127" t="s">
        <v>1277</v>
      </c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9"/>
      <c r="W222" s="129"/>
      <c r="X222" s="129"/>
      <c r="Y222" s="129"/>
      <c r="Z222" s="129"/>
      <c r="AA222" s="42">
        <f>ROUND((130%*0.85*100),0)</f>
        <v>111</v>
      </c>
    </row>
    <row r="223" spans="1:27" s="42" customFormat="1" ht="24">
      <c r="A223" s="125"/>
      <c r="B223" s="131" t="s">
        <v>1114</v>
      </c>
      <c r="C223" s="126" t="s">
        <v>1368</v>
      </c>
      <c r="D223" s="127"/>
      <c r="E223" s="128"/>
      <c r="F223" s="127"/>
      <c r="G223" s="127" t="s">
        <v>1148</v>
      </c>
      <c r="H223" s="127"/>
      <c r="I223" s="127"/>
      <c r="J223" s="127" t="s">
        <v>1278</v>
      </c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9"/>
      <c r="W223" s="129"/>
      <c r="X223" s="129"/>
      <c r="Y223" s="129"/>
      <c r="Z223" s="129"/>
      <c r="AA223" s="42">
        <f>ROUND((89%*(0.85*0.8)*100),0)</f>
        <v>61</v>
      </c>
    </row>
    <row r="224" spans="1:26" ht="60">
      <c r="A224" s="73">
        <v>82</v>
      </c>
      <c r="B224" s="74" t="s">
        <v>149</v>
      </c>
      <c r="C224" s="75">
        <v>18</v>
      </c>
      <c r="D224" s="76">
        <v>206.24</v>
      </c>
      <c r="E224" s="77" t="s">
        <v>150</v>
      </c>
      <c r="F224" s="76"/>
      <c r="G224" s="76">
        <v>3712</v>
      </c>
      <c r="H224" s="76" t="s">
        <v>151</v>
      </c>
      <c r="I224" s="76"/>
      <c r="J224" s="76">
        <v>20843</v>
      </c>
      <c r="K224" s="77" t="s">
        <v>152</v>
      </c>
      <c r="L224" s="77" t="s">
        <v>1447</v>
      </c>
      <c r="M224" s="77">
        <v>130</v>
      </c>
      <c r="N224" s="77">
        <v>89</v>
      </c>
      <c r="O224" s="77"/>
      <c r="P224" s="77"/>
      <c r="Q224" s="77"/>
      <c r="R224" s="77"/>
      <c r="S224" s="77">
        <v>0.85</v>
      </c>
      <c r="T224" s="77" t="s">
        <v>1443</v>
      </c>
      <c r="U224" s="77"/>
      <c r="V224" s="67"/>
      <c r="W224" s="67"/>
      <c r="X224" s="67"/>
      <c r="Y224" s="67"/>
      <c r="Z224" s="67"/>
    </row>
    <row r="225" spans="1:26" ht="48">
      <c r="A225" s="78">
        <v>83</v>
      </c>
      <c r="B225" s="79" t="s">
        <v>153</v>
      </c>
      <c r="C225" s="80">
        <v>0.18</v>
      </c>
      <c r="D225" s="81">
        <v>2560.37</v>
      </c>
      <c r="E225" s="82" t="s">
        <v>154</v>
      </c>
      <c r="F225" s="81">
        <v>47.25</v>
      </c>
      <c r="G225" s="81" t="s">
        <v>155</v>
      </c>
      <c r="H225" s="81" t="s">
        <v>156</v>
      </c>
      <c r="I225" s="81">
        <v>9</v>
      </c>
      <c r="J225" s="81">
        <v>3900</v>
      </c>
      <c r="K225" s="82" t="s">
        <v>157</v>
      </c>
      <c r="L225" s="82" t="s">
        <v>1442</v>
      </c>
      <c r="M225" s="82">
        <v>130</v>
      </c>
      <c r="N225" s="82">
        <v>89</v>
      </c>
      <c r="O225" s="82">
        <v>255</v>
      </c>
      <c r="P225" s="82">
        <v>148</v>
      </c>
      <c r="Q225" s="82">
        <v>2727</v>
      </c>
      <c r="R225" s="82">
        <v>1494</v>
      </c>
      <c r="S225" s="82">
        <v>0.85</v>
      </c>
      <c r="T225" s="82" t="s">
        <v>1443</v>
      </c>
      <c r="U225" s="82">
        <v>45</v>
      </c>
      <c r="V225" s="67"/>
      <c r="W225" s="67"/>
      <c r="X225" s="67"/>
      <c r="Y225" s="67"/>
      <c r="Z225" s="67"/>
    </row>
    <row r="226" spans="1:27" s="42" customFormat="1" ht="24">
      <c r="A226" s="125"/>
      <c r="B226" s="131" t="s">
        <v>1111</v>
      </c>
      <c r="C226" s="126" t="s">
        <v>1367</v>
      </c>
      <c r="D226" s="127"/>
      <c r="E226" s="128"/>
      <c r="F226" s="127"/>
      <c r="G226" s="127" t="s">
        <v>1279</v>
      </c>
      <c r="H226" s="127"/>
      <c r="I226" s="127"/>
      <c r="J226" s="127" t="s">
        <v>1280</v>
      </c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9"/>
      <c r="W226" s="129"/>
      <c r="X226" s="129"/>
      <c r="Y226" s="129"/>
      <c r="Z226" s="129"/>
      <c r="AA226" s="42">
        <f>ROUND((130%*0.85*100),0)</f>
        <v>111</v>
      </c>
    </row>
    <row r="227" spans="1:27" s="42" customFormat="1" ht="24">
      <c r="A227" s="125"/>
      <c r="B227" s="131" t="s">
        <v>1114</v>
      </c>
      <c r="C227" s="126" t="s">
        <v>1368</v>
      </c>
      <c r="D227" s="127"/>
      <c r="E227" s="128"/>
      <c r="F227" s="127"/>
      <c r="G227" s="127" t="s">
        <v>1175</v>
      </c>
      <c r="H227" s="127"/>
      <c r="I227" s="127"/>
      <c r="J227" s="127" t="s">
        <v>1281</v>
      </c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9"/>
      <c r="W227" s="129"/>
      <c r="X227" s="129"/>
      <c r="Y227" s="129"/>
      <c r="Z227" s="129"/>
      <c r="AA227" s="42">
        <f>ROUND((89%*(0.85*0.8)*100),0)</f>
        <v>61</v>
      </c>
    </row>
    <row r="228" spans="1:26" ht="12.75">
      <c r="A228" s="73">
        <v>84</v>
      </c>
      <c r="B228" s="74"/>
      <c r="C228" s="75" t="s">
        <v>158</v>
      </c>
      <c r="D228" s="76"/>
      <c r="E228" s="77"/>
      <c r="F228" s="76"/>
      <c r="G228" s="76"/>
      <c r="H228" s="76"/>
      <c r="I228" s="76"/>
      <c r="J228" s="76"/>
      <c r="K228" s="77"/>
      <c r="L228" s="77" t="s">
        <v>1447</v>
      </c>
      <c r="M228" s="77">
        <v>95</v>
      </c>
      <c r="N228" s="77">
        <v>65</v>
      </c>
      <c r="O228" s="77"/>
      <c r="P228" s="77"/>
      <c r="Q228" s="77"/>
      <c r="R228" s="77"/>
      <c r="S228" s="77">
        <v>0.85</v>
      </c>
      <c r="T228" s="77">
        <v>0.8</v>
      </c>
      <c r="U228" s="77"/>
      <c r="V228" s="67"/>
      <c r="W228" s="67"/>
      <c r="X228" s="67"/>
      <c r="Y228" s="67"/>
      <c r="Z228" s="67"/>
    </row>
    <row r="229" spans="1:26" ht="48">
      <c r="A229" s="78">
        <v>85</v>
      </c>
      <c r="B229" s="79" t="s">
        <v>159</v>
      </c>
      <c r="C229" s="80">
        <v>1</v>
      </c>
      <c r="D229" s="81">
        <v>349.21</v>
      </c>
      <c r="E229" s="82" t="s">
        <v>160</v>
      </c>
      <c r="F229" s="81" t="s">
        <v>161</v>
      </c>
      <c r="G229" s="81" t="s">
        <v>162</v>
      </c>
      <c r="H229" s="81" t="s">
        <v>163</v>
      </c>
      <c r="I229" s="81" t="s">
        <v>164</v>
      </c>
      <c r="J229" s="81">
        <v>2716</v>
      </c>
      <c r="K229" s="82" t="s">
        <v>165</v>
      </c>
      <c r="L229" s="82" t="s">
        <v>1442</v>
      </c>
      <c r="M229" s="82">
        <v>130</v>
      </c>
      <c r="N229" s="82">
        <v>89</v>
      </c>
      <c r="O229" s="82">
        <v>29</v>
      </c>
      <c r="P229" s="82">
        <v>17</v>
      </c>
      <c r="Q229" s="82">
        <v>311</v>
      </c>
      <c r="R229" s="82">
        <v>170</v>
      </c>
      <c r="S229" s="82">
        <v>0.85</v>
      </c>
      <c r="T229" s="82" t="s">
        <v>1443</v>
      </c>
      <c r="U229" s="82" t="s">
        <v>166</v>
      </c>
      <c r="V229" s="67"/>
      <c r="W229" s="67"/>
      <c r="X229" s="67"/>
      <c r="Y229" s="67"/>
      <c r="Z229" s="67"/>
    </row>
    <row r="230" spans="1:27" s="42" customFormat="1" ht="24">
      <c r="A230" s="125"/>
      <c r="B230" s="131" t="s">
        <v>1111</v>
      </c>
      <c r="C230" s="126" t="s">
        <v>1367</v>
      </c>
      <c r="D230" s="127"/>
      <c r="E230" s="128"/>
      <c r="F230" s="127"/>
      <c r="G230" s="127" t="s">
        <v>1232</v>
      </c>
      <c r="H230" s="127"/>
      <c r="I230" s="127"/>
      <c r="J230" s="127" t="s">
        <v>1282</v>
      </c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9"/>
      <c r="W230" s="129"/>
      <c r="X230" s="129"/>
      <c r="Y230" s="129"/>
      <c r="Z230" s="129"/>
      <c r="AA230" s="42">
        <f>ROUND((130%*0.85*100),0)</f>
        <v>111</v>
      </c>
    </row>
    <row r="231" spans="1:27" s="42" customFormat="1" ht="24">
      <c r="A231" s="125"/>
      <c r="B231" s="131" t="s">
        <v>1114</v>
      </c>
      <c r="C231" s="126" t="s">
        <v>1368</v>
      </c>
      <c r="D231" s="127"/>
      <c r="E231" s="128"/>
      <c r="F231" s="127"/>
      <c r="G231" s="127" t="s">
        <v>1128</v>
      </c>
      <c r="H231" s="127"/>
      <c r="I231" s="127"/>
      <c r="J231" s="127" t="s">
        <v>1283</v>
      </c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9"/>
      <c r="W231" s="129"/>
      <c r="X231" s="129"/>
      <c r="Y231" s="129"/>
      <c r="Z231" s="129"/>
      <c r="AA231" s="42">
        <f>ROUND((89%*(0.85*0.8)*100),0)</f>
        <v>61</v>
      </c>
    </row>
    <row r="232" spans="1:26" ht="108">
      <c r="A232" s="78">
        <v>86</v>
      </c>
      <c r="B232" s="79" t="s">
        <v>167</v>
      </c>
      <c r="C232" s="80">
        <v>0.04</v>
      </c>
      <c r="D232" s="81">
        <v>17298.07</v>
      </c>
      <c r="E232" s="82" t="s">
        <v>168</v>
      </c>
      <c r="F232" s="81">
        <v>720.38</v>
      </c>
      <c r="G232" s="81" t="s">
        <v>169</v>
      </c>
      <c r="H232" s="81" t="s">
        <v>170</v>
      </c>
      <c r="I232" s="81">
        <v>29</v>
      </c>
      <c r="J232" s="81">
        <v>3845</v>
      </c>
      <c r="K232" s="82" t="s">
        <v>171</v>
      </c>
      <c r="L232" s="82" t="s">
        <v>1442</v>
      </c>
      <c r="M232" s="82">
        <v>92</v>
      </c>
      <c r="N232" s="82">
        <v>50</v>
      </c>
      <c r="O232" s="82">
        <v>64</v>
      </c>
      <c r="P232" s="82">
        <v>35</v>
      </c>
      <c r="Q232" s="82">
        <v>691</v>
      </c>
      <c r="R232" s="82">
        <v>354</v>
      </c>
      <c r="S232" s="82">
        <v>0.85</v>
      </c>
      <c r="T232" s="82">
        <v>0.8</v>
      </c>
      <c r="U232" s="82">
        <v>172</v>
      </c>
      <c r="V232" s="67"/>
      <c r="W232" s="67"/>
      <c r="X232" s="67"/>
      <c r="Y232" s="67"/>
      <c r="Z232" s="67"/>
    </row>
    <row r="233" spans="1:27" s="42" customFormat="1" ht="24">
      <c r="A233" s="125"/>
      <c r="B233" s="131" t="s">
        <v>1111</v>
      </c>
      <c r="C233" s="126" t="s">
        <v>1377</v>
      </c>
      <c r="D233" s="127"/>
      <c r="E233" s="128"/>
      <c r="F233" s="127"/>
      <c r="G233" s="127" t="s">
        <v>1284</v>
      </c>
      <c r="H233" s="127"/>
      <c r="I233" s="127"/>
      <c r="J233" s="127" t="s">
        <v>1285</v>
      </c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9"/>
      <c r="W233" s="129"/>
      <c r="X233" s="129"/>
      <c r="Y233" s="129"/>
      <c r="Z233" s="129"/>
      <c r="AA233" s="42">
        <f>ROUND((92%*0.85*100),0)</f>
        <v>78</v>
      </c>
    </row>
    <row r="234" spans="1:27" s="42" customFormat="1" ht="24">
      <c r="A234" s="125"/>
      <c r="B234" s="131" t="s">
        <v>1114</v>
      </c>
      <c r="C234" s="126" t="s">
        <v>1378</v>
      </c>
      <c r="D234" s="127"/>
      <c r="E234" s="128"/>
      <c r="F234" s="127"/>
      <c r="G234" s="127" t="s">
        <v>1112</v>
      </c>
      <c r="H234" s="127"/>
      <c r="I234" s="127"/>
      <c r="J234" s="127" t="s">
        <v>1286</v>
      </c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9"/>
      <c r="W234" s="129"/>
      <c r="X234" s="129"/>
      <c r="Y234" s="129"/>
      <c r="Z234" s="129"/>
      <c r="AA234" s="42">
        <f>ROUND((50%*0.8*100),0)</f>
        <v>40</v>
      </c>
    </row>
    <row r="235" spans="1:26" ht="60">
      <c r="A235" s="78">
        <v>87</v>
      </c>
      <c r="B235" s="79" t="s">
        <v>172</v>
      </c>
      <c r="C235" s="80">
        <v>0.11</v>
      </c>
      <c r="D235" s="81">
        <v>2426.18</v>
      </c>
      <c r="E235" s="82">
        <v>149.87</v>
      </c>
      <c r="F235" s="81" t="s">
        <v>173</v>
      </c>
      <c r="G235" s="81" t="s">
        <v>174</v>
      </c>
      <c r="H235" s="81">
        <v>16</v>
      </c>
      <c r="I235" s="81" t="s">
        <v>175</v>
      </c>
      <c r="J235" s="81">
        <v>1932</v>
      </c>
      <c r="K235" s="82">
        <v>207</v>
      </c>
      <c r="L235" s="82" t="s">
        <v>1442</v>
      </c>
      <c r="M235" s="82">
        <v>80</v>
      </c>
      <c r="N235" s="82">
        <v>45</v>
      </c>
      <c r="O235" s="82">
        <v>34</v>
      </c>
      <c r="P235" s="82">
        <v>16</v>
      </c>
      <c r="Q235" s="82">
        <v>360</v>
      </c>
      <c r="R235" s="82">
        <v>162</v>
      </c>
      <c r="S235" s="82">
        <v>0.85</v>
      </c>
      <c r="T235" s="82" t="s">
        <v>1443</v>
      </c>
      <c r="U235" s="82" t="s">
        <v>176</v>
      </c>
      <c r="V235" s="67"/>
      <c r="W235" s="67"/>
      <c r="X235" s="67"/>
      <c r="Y235" s="67"/>
      <c r="Z235" s="67"/>
    </row>
    <row r="236" spans="1:27" s="42" customFormat="1" ht="24">
      <c r="A236" s="125"/>
      <c r="B236" s="131" t="s">
        <v>1111</v>
      </c>
      <c r="C236" s="126" t="s">
        <v>1379</v>
      </c>
      <c r="D236" s="127"/>
      <c r="E236" s="128"/>
      <c r="F236" s="127"/>
      <c r="G236" s="127" t="s">
        <v>1143</v>
      </c>
      <c r="H236" s="127"/>
      <c r="I236" s="127"/>
      <c r="J236" s="127" t="s">
        <v>1287</v>
      </c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9"/>
      <c r="W236" s="129"/>
      <c r="X236" s="129"/>
      <c r="Y236" s="129"/>
      <c r="Z236" s="129"/>
      <c r="AA236" s="42">
        <f>ROUND((80%*0.85*100),0)</f>
        <v>68</v>
      </c>
    </row>
    <row r="237" spans="1:27" s="42" customFormat="1" ht="24">
      <c r="A237" s="125"/>
      <c r="B237" s="131" t="s">
        <v>1114</v>
      </c>
      <c r="C237" s="126" t="s">
        <v>1380</v>
      </c>
      <c r="D237" s="127"/>
      <c r="E237" s="128"/>
      <c r="F237" s="127"/>
      <c r="G237" s="127" t="s">
        <v>1288</v>
      </c>
      <c r="H237" s="127"/>
      <c r="I237" s="127"/>
      <c r="J237" s="127" t="s">
        <v>1289</v>
      </c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9"/>
      <c r="W237" s="129"/>
      <c r="X237" s="129"/>
      <c r="Y237" s="129"/>
      <c r="Z237" s="129"/>
      <c r="AA237" s="42">
        <f>ROUND((45%*(0.85*0.8)*100),0)</f>
        <v>31</v>
      </c>
    </row>
    <row r="238" spans="1:26" ht="60">
      <c r="A238" s="78">
        <v>88</v>
      </c>
      <c r="B238" s="79" t="s">
        <v>177</v>
      </c>
      <c r="C238" s="80">
        <v>0.0226</v>
      </c>
      <c r="D238" s="81">
        <v>14758.76</v>
      </c>
      <c r="E238" s="82" t="s">
        <v>178</v>
      </c>
      <c r="F238" s="81" t="s">
        <v>179</v>
      </c>
      <c r="G238" s="81" t="s">
        <v>180</v>
      </c>
      <c r="H238" s="81" t="s">
        <v>181</v>
      </c>
      <c r="I238" s="81" t="s">
        <v>182</v>
      </c>
      <c r="J238" s="81">
        <v>2804</v>
      </c>
      <c r="K238" s="82" t="s">
        <v>183</v>
      </c>
      <c r="L238" s="82" t="s">
        <v>1442</v>
      </c>
      <c r="M238" s="82">
        <v>105</v>
      </c>
      <c r="N238" s="82">
        <v>65</v>
      </c>
      <c r="O238" s="82">
        <v>161</v>
      </c>
      <c r="P238" s="82">
        <v>85</v>
      </c>
      <c r="Q238" s="82">
        <v>1713</v>
      </c>
      <c r="R238" s="82">
        <v>848</v>
      </c>
      <c r="S238" s="82">
        <v>0.85</v>
      </c>
      <c r="T238" s="82" t="s">
        <v>1443</v>
      </c>
      <c r="U238" s="82" t="s">
        <v>184</v>
      </c>
      <c r="V238" s="67"/>
      <c r="W238" s="67"/>
      <c r="X238" s="67"/>
      <c r="Y238" s="67"/>
      <c r="Z238" s="67"/>
    </row>
    <row r="239" spans="1:27" s="42" customFormat="1" ht="24">
      <c r="A239" s="125"/>
      <c r="B239" s="131" t="s">
        <v>1111</v>
      </c>
      <c r="C239" s="126" t="s">
        <v>1381</v>
      </c>
      <c r="D239" s="127"/>
      <c r="E239" s="128"/>
      <c r="F239" s="127"/>
      <c r="G239" s="127" t="s">
        <v>1210</v>
      </c>
      <c r="H239" s="127"/>
      <c r="I239" s="127"/>
      <c r="J239" s="127" t="s">
        <v>1290</v>
      </c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9"/>
      <c r="W239" s="129"/>
      <c r="X239" s="129"/>
      <c r="Y239" s="129"/>
      <c r="Z239" s="129"/>
      <c r="AA239" s="42">
        <f>ROUND((105%*0.85*100),0)</f>
        <v>89</v>
      </c>
    </row>
    <row r="240" spans="1:27" s="42" customFormat="1" ht="24">
      <c r="A240" s="125"/>
      <c r="B240" s="131" t="s">
        <v>1114</v>
      </c>
      <c r="C240" s="126" t="s">
        <v>1382</v>
      </c>
      <c r="D240" s="127"/>
      <c r="E240" s="128"/>
      <c r="F240" s="127"/>
      <c r="G240" s="127" t="s">
        <v>1291</v>
      </c>
      <c r="H240" s="127"/>
      <c r="I240" s="127"/>
      <c r="J240" s="127" t="s">
        <v>1292</v>
      </c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9"/>
      <c r="W240" s="129"/>
      <c r="X240" s="129"/>
      <c r="Y240" s="129"/>
      <c r="Z240" s="129"/>
      <c r="AA240" s="42">
        <f>ROUND((65%*(0.85*0.8)*100),0)</f>
        <v>44</v>
      </c>
    </row>
    <row r="241" spans="1:26" ht="48">
      <c r="A241" s="73">
        <v>89</v>
      </c>
      <c r="B241" s="74" t="s">
        <v>185</v>
      </c>
      <c r="C241" s="75">
        <v>-2.26</v>
      </c>
      <c r="D241" s="76">
        <v>538</v>
      </c>
      <c r="E241" s="77" t="s">
        <v>186</v>
      </c>
      <c r="F241" s="76"/>
      <c r="G241" s="76">
        <v>-1216</v>
      </c>
      <c r="H241" s="76" t="s">
        <v>187</v>
      </c>
      <c r="I241" s="76"/>
      <c r="J241" s="76">
        <v>-6220</v>
      </c>
      <c r="K241" s="77" t="s">
        <v>188</v>
      </c>
      <c r="L241" s="77" t="s">
        <v>1447</v>
      </c>
      <c r="M241" s="77">
        <v>92</v>
      </c>
      <c r="N241" s="77">
        <v>50</v>
      </c>
      <c r="O241" s="77"/>
      <c r="P241" s="77"/>
      <c r="Q241" s="77"/>
      <c r="R241" s="77"/>
      <c r="S241" s="77">
        <v>0.85</v>
      </c>
      <c r="T241" s="77">
        <v>0.8</v>
      </c>
      <c r="U241" s="77"/>
      <c r="V241" s="67"/>
      <c r="W241" s="67"/>
      <c r="X241" s="67"/>
      <c r="Y241" s="67"/>
      <c r="Z241" s="67"/>
    </row>
    <row r="242" spans="1:26" ht="48">
      <c r="A242" s="73">
        <v>90</v>
      </c>
      <c r="B242" s="74" t="s">
        <v>189</v>
      </c>
      <c r="C242" s="75">
        <v>2.26</v>
      </c>
      <c r="D242" s="76">
        <v>578</v>
      </c>
      <c r="E242" s="77" t="s">
        <v>190</v>
      </c>
      <c r="F242" s="76"/>
      <c r="G242" s="76">
        <v>1306</v>
      </c>
      <c r="H242" s="76" t="s">
        <v>191</v>
      </c>
      <c r="I242" s="76"/>
      <c r="J242" s="76">
        <v>6642</v>
      </c>
      <c r="K242" s="77" t="s">
        <v>192</v>
      </c>
      <c r="L242" s="77" t="s">
        <v>1447</v>
      </c>
      <c r="M242" s="77">
        <v>92</v>
      </c>
      <c r="N242" s="77">
        <v>50</v>
      </c>
      <c r="O242" s="77"/>
      <c r="P242" s="77"/>
      <c r="Q242" s="77"/>
      <c r="R242" s="77"/>
      <c r="S242" s="77">
        <v>0.85</v>
      </c>
      <c r="T242" s="77">
        <v>0.8</v>
      </c>
      <c r="U242" s="77"/>
      <c r="V242" s="67"/>
      <c r="W242" s="67"/>
      <c r="X242" s="67"/>
      <c r="Y242" s="67"/>
      <c r="Z242" s="67"/>
    </row>
    <row r="243" spans="1:26" ht="60">
      <c r="A243" s="78">
        <v>91</v>
      </c>
      <c r="B243" s="79" t="s">
        <v>193</v>
      </c>
      <c r="C243" s="80">
        <v>0.9599</v>
      </c>
      <c r="D243" s="81">
        <v>1501.65</v>
      </c>
      <c r="E243" s="82" t="s">
        <v>194</v>
      </c>
      <c r="F243" s="81" t="s">
        <v>195</v>
      </c>
      <c r="G243" s="81" t="s">
        <v>196</v>
      </c>
      <c r="H243" s="81" t="s">
        <v>197</v>
      </c>
      <c r="I243" s="81" t="s">
        <v>198</v>
      </c>
      <c r="J243" s="81">
        <v>15082</v>
      </c>
      <c r="K243" s="82" t="s">
        <v>199</v>
      </c>
      <c r="L243" s="82" t="s">
        <v>1442</v>
      </c>
      <c r="M243" s="82">
        <v>90</v>
      </c>
      <c r="N243" s="82">
        <v>85</v>
      </c>
      <c r="O243" s="82">
        <v>797</v>
      </c>
      <c r="P243" s="82">
        <v>639</v>
      </c>
      <c r="Q243" s="82">
        <v>8509</v>
      </c>
      <c r="R243" s="82">
        <v>6429</v>
      </c>
      <c r="S243" s="82">
        <v>0.85</v>
      </c>
      <c r="T243" s="82" t="s">
        <v>1443</v>
      </c>
      <c r="U243" s="82" t="s">
        <v>200</v>
      </c>
      <c r="V243" s="67"/>
      <c r="W243" s="67"/>
      <c r="X243" s="67"/>
      <c r="Y243" s="67"/>
      <c r="Z243" s="67"/>
    </row>
    <row r="244" spans="1:27" s="42" customFormat="1" ht="24">
      <c r="A244" s="125"/>
      <c r="B244" s="131" t="s">
        <v>1111</v>
      </c>
      <c r="C244" s="126" t="s">
        <v>1373</v>
      </c>
      <c r="D244" s="127"/>
      <c r="E244" s="128"/>
      <c r="F244" s="127"/>
      <c r="G244" s="127" t="s">
        <v>1293</v>
      </c>
      <c r="H244" s="127"/>
      <c r="I244" s="127"/>
      <c r="J244" s="127" t="s">
        <v>1294</v>
      </c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9"/>
      <c r="W244" s="129"/>
      <c r="X244" s="129"/>
      <c r="Y244" s="129"/>
      <c r="Z244" s="129"/>
      <c r="AA244" s="42">
        <f>ROUND((90%*0.85*100),0)</f>
        <v>77</v>
      </c>
    </row>
    <row r="245" spans="1:27" s="42" customFormat="1" ht="24">
      <c r="A245" s="125"/>
      <c r="B245" s="131" t="s">
        <v>1114</v>
      </c>
      <c r="C245" s="126" t="s">
        <v>1383</v>
      </c>
      <c r="D245" s="127"/>
      <c r="E245" s="128"/>
      <c r="F245" s="127"/>
      <c r="G245" s="127" t="s">
        <v>1295</v>
      </c>
      <c r="H245" s="127"/>
      <c r="I245" s="127"/>
      <c r="J245" s="127" t="s">
        <v>1296</v>
      </c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9"/>
      <c r="W245" s="129"/>
      <c r="X245" s="129"/>
      <c r="Y245" s="129"/>
      <c r="Z245" s="129"/>
      <c r="AA245" s="42">
        <f>ROUND((85%*(0.85*0.8)*100),0)</f>
        <v>58</v>
      </c>
    </row>
    <row r="246" spans="1:26" ht="48">
      <c r="A246" s="73">
        <v>92</v>
      </c>
      <c r="B246" s="74" t="s">
        <v>201</v>
      </c>
      <c r="C246" s="75">
        <v>0.69</v>
      </c>
      <c r="D246" s="76">
        <v>11820</v>
      </c>
      <c r="E246" s="77" t="s">
        <v>202</v>
      </c>
      <c r="F246" s="76"/>
      <c r="G246" s="76">
        <v>8156</v>
      </c>
      <c r="H246" s="76" t="s">
        <v>203</v>
      </c>
      <c r="I246" s="76"/>
      <c r="J246" s="76">
        <v>41453</v>
      </c>
      <c r="K246" s="77" t="s">
        <v>204</v>
      </c>
      <c r="L246" s="77" t="s">
        <v>1447</v>
      </c>
      <c r="M246" s="77">
        <v>92</v>
      </c>
      <c r="N246" s="77">
        <v>50</v>
      </c>
      <c r="O246" s="77"/>
      <c r="P246" s="77"/>
      <c r="Q246" s="77"/>
      <c r="R246" s="77"/>
      <c r="S246" s="77">
        <v>0.85</v>
      </c>
      <c r="T246" s="77">
        <v>0.8</v>
      </c>
      <c r="U246" s="77"/>
      <c r="V246" s="67"/>
      <c r="W246" s="67"/>
      <c r="X246" s="67"/>
      <c r="Y246" s="67"/>
      <c r="Z246" s="67"/>
    </row>
    <row r="247" spans="1:26" ht="72">
      <c r="A247" s="78">
        <v>93</v>
      </c>
      <c r="B247" s="79" t="s">
        <v>205</v>
      </c>
      <c r="C247" s="80">
        <v>0.39</v>
      </c>
      <c r="D247" s="81">
        <v>363.47</v>
      </c>
      <c r="E247" s="82" t="s">
        <v>206</v>
      </c>
      <c r="F247" s="81" t="s">
        <v>207</v>
      </c>
      <c r="G247" s="81" t="s">
        <v>208</v>
      </c>
      <c r="H247" s="81" t="s">
        <v>209</v>
      </c>
      <c r="I247" s="81" t="s">
        <v>210</v>
      </c>
      <c r="J247" s="81">
        <v>552</v>
      </c>
      <c r="K247" s="82" t="s">
        <v>211</v>
      </c>
      <c r="L247" s="82" t="s">
        <v>1442</v>
      </c>
      <c r="M247" s="82">
        <v>90</v>
      </c>
      <c r="N247" s="82">
        <v>70</v>
      </c>
      <c r="O247" s="82">
        <v>12</v>
      </c>
      <c r="P247" s="82">
        <v>8</v>
      </c>
      <c r="Q247" s="82">
        <v>125</v>
      </c>
      <c r="R247" s="82">
        <v>78</v>
      </c>
      <c r="S247" s="82">
        <v>0.85</v>
      </c>
      <c r="T247" s="82" t="s">
        <v>1443</v>
      </c>
      <c r="U247" s="82" t="s">
        <v>212</v>
      </c>
      <c r="V247" s="67"/>
      <c r="W247" s="67"/>
      <c r="X247" s="67"/>
      <c r="Y247" s="67"/>
      <c r="Z247" s="67"/>
    </row>
    <row r="248" spans="1:27" s="42" customFormat="1" ht="24">
      <c r="A248" s="125"/>
      <c r="B248" s="131" t="s">
        <v>1111</v>
      </c>
      <c r="C248" s="126" t="s">
        <v>1373</v>
      </c>
      <c r="D248" s="127"/>
      <c r="E248" s="128"/>
      <c r="F248" s="127"/>
      <c r="G248" s="127" t="s">
        <v>1187</v>
      </c>
      <c r="H248" s="127"/>
      <c r="I248" s="127"/>
      <c r="J248" s="127" t="s">
        <v>1245</v>
      </c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9"/>
      <c r="W248" s="129"/>
      <c r="X248" s="129"/>
      <c r="Y248" s="129"/>
      <c r="Z248" s="129"/>
      <c r="AA248" s="42">
        <f>ROUND((90%*0.85*100),0)</f>
        <v>77</v>
      </c>
    </row>
    <row r="249" spans="1:27" s="42" customFormat="1" ht="24">
      <c r="A249" s="125"/>
      <c r="B249" s="131" t="s">
        <v>1114</v>
      </c>
      <c r="C249" s="126" t="s">
        <v>1374</v>
      </c>
      <c r="D249" s="127"/>
      <c r="E249" s="128"/>
      <c r="F249" s="127"/>
      <c r="G249" s="127" t="s">
        <v>1198</v>
      </c>
      <c r="H249" s="127"/>
      <c r="I249" s="127"/>
      <c r="J249" s="127" t="s">
        <v>1297</v>
      </c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9"/>
      <c r="W249" s="129"/>
      <c r="X249" s="129"/>
      <c r="Y249" s="129"/>
      <c r="Z249" s="129"/>
      <c r="AA249" s="42">
        <f>ROUND((70%*(0.85*0.8)*100),0)</f>
        <v>48</v>
      </c>
    </row>
    <row r="250" spans="1:26" ht="72">
      <c r="A250" s="78">
        <v>94</v>
      </c>
      <c r="B250" s="79" t="s">
        <v>205</v>
      </c>
      <c r="C250" s="80">
        <v>1.53</v>
      </c>
      <c r="D250" s="81">
        <v>363.47</v>
      </c>
      <c r="E250" s="82" t="s">
        <v>206</v>
      </c>
      <c r="F250" s="81" t="s">
        <v>207</v>
      </c>
      <c r="G250" s="81" t="s">
        <v>213</v>
      </c>
      <c r="H250" s="81" t="s">
        <v>214</v>
      </c>
      <c r="I250" s="81" t="s">
        <v>215</v>
      </c>
      <c r="J250" s="81">
        <v>2167</v>
      </c>
      <c r="K250" s="82" t="s">
        <v>216</v>
      </c>
      <c r="L250" s="82" t="s">
        <v>1442</v>
      </c>
      <c r="M250" s="82">
        <v>90</v>
      </c>
      <c r="N250" s="82">
        <v>70</v>
      </c>
      <c r="O250" s="82">
        <v>46</v>
      </c>
      <c r="P250" s="82">
        <v>30</v>
      </c>
      <c r="Q250" s="82">
        <v>490</v>
      </c>
      <c r="R250" s="82">
        <v>305</v>
      </c>
      <c r="S250" s="82">
        <v>0.85</v>
      </c>
      <c r="T250" s="82" t="s">
        <v>1443</v>
      </c>
      <c r="U250" s="82" t="s">
        <v>217</v>
      </c>
      <c r="V250" s="67"/>
      <c r="W250" s="67"/>
      <c r="X250" s="67"/>
      <c r="Y250" s="67"/>
      <c r="Z250" s="67"/>
    </row>
    <row r="251" spans="1:27" s="42" customFormat="1" ht="24">
      <c r="A251" s="125"/>
      <c r="B251" s="131" t="s">
        <v>1111</v>
      </c>
      <c r="C251" s="126" t="s">
        <v>1373</v>
      </c>
      <c r="D251" s="127"/>
      <c r="E251" s="128"/>
      <c r="F251" s="127"/>
      <c r="G251" s="127" t="s">
        <v>1298</v>
      </c>
      <c r="H251" s="127"/>
      <c r="I251" s="127"/>
      <c r="J251" s="127" t="s">
        <v>1299</v>
      </c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9"/>
      <c r="W251" s="129"/>
      <c r="X251" s="129"/>
      <c r="Y251" s="129"/>
      <c r="Z251" s="129"/>
      <c r="AA251" s="42">
        <f>ROUND((90%*0.85*100),0)</f>
        <v>77</v>
      </c>
    </row>
    <row r="252" spans="1:27" s="42" customFormat="1" ht="24">
      <c r="A252" s="125"/>
      <c r="B252" s="131" t="s">
        <v>1114</v>
      </c>
      <c r="C252" s="126" t="s">
        <v>1374</v>
      </c>
      <c r="D252" s="127"/>
      <c r="E252" s="128"/>
      <c r="F252" s="127"/>
      <c r="G252" s="127" t="s">
        <v>1300</v>
      </c>
      <c r="H252" s="127"/>
      <c r="I252" s="127"/>
      <c r="J252" s="127" t="s">
        <v>1301</v>
      </c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9"/>
      <c r="W252" s="129"/>
      <c r="X252" s="129"/>
      <c r="Y252" s="129"/>
      <c r="Z252" s="129"/>
      <c r="AA252" s="42">
        <f>ROUND((70%*(0.85*0.8)*100),0)</f>
        <v>48</v>
      </c>
    </row>
    <row r="253" spans="1:26" ht="60">
      <c r="A253" s="78">
        <v>95</v>
      </c>
      <c r="B253" s="79" t="s">
        <v>218</v>
      </c>
      <c r="C253" s="80">
        <v>9.62</v>
      </c>
      <c r="D253" s="81">
        <v>17.54</v>
      </c>
      <c r="E253" s="82">
        <v>4.99</v>
      </c>
      <c r="F253" s="81" t="s">
        <v>219</v>
      </c>
      <c r="G253" s="81" t="s">
        <v>220</v>
      </c>
      <c r="H253" s="81">
        <v>48</v>
      </c>
      <c r="I253" s="81" t="s">
        <v>221</v>
      </c>
      <c r="J253" s="81">
        <v>1398</v>
      </c>
      <c r="K253" s="82">
        <v>603</v>
      </c>
      <c r="L253" s="82" t="s">
        <v>1442</v>
      </c>
      <c r="M253" s="82">
        <v>130</v>
      </c>
      <c r="N253" s="82">
        <v>89</v>
      </c>
      <c r="O253" s="82">
        <v>92</v>
      </c>
      <c r="P253" s="82">
        <v>54</v>
      </c>
      <c r="Q253" s="82">
        <v>991</v>
      </c>
      <c r="R253" s="82">
        <v>543</v>
      </c>
      <c r="S253" s="82">
        <v>0.85</v>
      </c>
      <c r="T253" s="82" t="s">
        <v>1443</v>
      </c>
      <c r="U253" s="82" t="s">
        <v>222</v>
      </c>
      <c r="V253" s="67"/>
      <c r="W253" s="67"/>
      <c r="X253" s="67"/>
      <c r="Y253" s="67"/>
      <c r="Z253" s="67"/>
    </row>
    <row r="254" spans="1:27" s="42" customFormat="1" ht="24">
      <c r="A254" s="125"/>
      <c r="B254" s="131" t="s">
        <v>1111</v>
      </c>
      <c r="C254" s="126" t="s">
        <v>1367</v>
      </c>
      <c r="D254" s="127"/>
      <c r="E254" s="128"/>
      <c r="F254" s="127"/>
      <c r="G254" s="127" t="s">
        <v>1146</v>
      </c>
      <c r="H254" s="127"/>
      <c r="I254" s="127"/>
      <c r="J254" s="127" t="s">
        <v>1302</v>
      </c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9"/>
      <c r="W254" s="129"/>
      <c r="X254" s="129"/>
      <c r="Y254" s="129"/>
      <c r="Z254" s="129"/>
      <c r="AA254" s="42">
        <f>ROUND((130%*0.85*100),0)</f>
        <v>111</v>
      </c>
    </row>
    <row r="255" spans="1:27" s="42" customFormat="1" ht="24">
      <c r="A255" s="125"/>
      <c r="B255" s="131" t="s">
        <v>1114</v>
      </c>
      <c r="C255" s="126" t="s">
        <v>1368</v>
      </c>
      <c r="D255" s="127"/>
      <c r="E255" s="128"/>
      <c r="F255" s="127"/>
      <c r="G255" s="127" t="s">
        <v>1148</v>
      </c>
      <c r="H255" s="127"/>
      <c r="I255" s="127"/>
      <c r="J255" s="127" t="s">
        <v>1303</v>
      </c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9"/>
      <c r="W255" s="129"/>
      <c r="X255" s="129"/>
      <c r="Y255" s="129"/>
      <c r="Z255" s="129"/>
      <c r="AA255" s="42">
        <f>ROUND((89%*(0.85*0.8)*100),0)</f>
        <v>61</v>
      </c>
    </row>
    <row r="256" spans="1:26" ht="60">
      <c r="A256" s="78">
        <v>96</v>
      </c>
      <c r="B256" s="79" t="s">
        <v>218</v>
      </c>
      <c r="C256" s="80">
        <v>9.62</v>
      </c>
      <c r="D256" s="81">
        <v>17.54</v>
      </c>
      <c r="E256" s="82">
        <v>4.99</v>
      </c>
      <c r="F256" s="81" t="s">
        <v>219</v>
      </c>
      <c r="G256" s="81" t="s">
        <v>220</v>
      </c>
      <c r="H256" s="81">
        <v>48</v>
      </c>
      <c r="I256" s="81" t="s">
        <v>221</v>
      </c>
      <c r="J256" s="81">
        <v>1398</v>
      </c>
      <c r="K256" s="82">
        <v>603</v>
      </c>
      <c r="L256" s="82" t="s">
        <v>1442</v>
      </c>
      <c r="M256" s="82">
        <v>130</v>
      </c>
      <c r="N256" s="82">
        <v>89</v>
      </c>
      <c r="O256" s="82">
        <v>92</v>
      </c>
      <c r="P256" s="82">
        <v>54</v>
      </c>
      <c r="Q256" s="82">
        <v>991</v>
      </c>
      <c r="R256" s="82">
        <v>543</v>
      </c>
      <c r="S256" s="82">
        <v>0.85</v>
      </c>
      <c r="T256" s="82" t="s">
        <v>1443</v>
      </c>
      <c r="U256" s="82" t="s">
        <v>222</v>
      </c>
      <c r="V256" s="67"/>
      <c r="W256" s="67"/>
      <c r="X256" s="67"/>
      <c r="Y256" s="67"/>
      <c r="Z256" s="67"/>
    </row>
    <row r="257" spans="1:27" s="42" customFormat="1" ht="24">
      <c r="A257" s="125"/>
      <c r="B257" s="131" t="s">
        <v>1111</v>
      </c>
      <c r="C257" s="126" t="s">
        <v>1367</v>
      </c>
      <c r="D257" s="127"/>
      <c r="E257" s="128"/>
      <c r="F257" s="127"/>
      <c r="G257" s="127" t="s">
        <v>1146</v>
      </c>
      <c r="H257" s="127"/>
      <c r="I257" s="127"/>
      <c r="J257" s="127" t="s">
        <v>1302</v>
      </c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9"/>
      <c r="W257" s="129"/>
      <c r="X257" s="129"/>
      <c r="Y257" s="129"/>
      <c r="Z257" s="129"/>
      <c r="AA257" s="42">
        <f>ROUND((130%*0.85*100),0)</f>
        <v>111</v>
      </c>
    </row>
    <row r="258" spans="1:27" s="42" customFormat="1" ht="24">
      <c r="A258" s="125"/>
      <c r="B258" s="131" t="s">
        <v>1114</v>
      </c>
      <c r="C258" s="126" t="s">
        <v>1368</v>
      </c>
      <c r="D258" s="127"/>
      <c r="E258" s="128"/>
      <c r="F258" s="127"/>
      <c r="G258" s="127" t="s">
        <v>1148</v>
      </c>
      <c r="H258" s="127"/>
      <c r="I258" s="127"/>
      <c r="J258" s="127" t="s">
        <v>1303</v>
      </c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9"/>
      <c r="W258" s="129"/>
      <c r="X258" s="129"/>
      <c r="Y258" s="129"/>
      <c r="Z258" s="129"/>
      <c r="AA258" s="42">
        <f>ROUND((89%*(0.85*0.8)*100),0)</f>
        <v>61</v>
      </c>
    </row>
    <row r="259" spans="1:26" ht="60">
      <c r="A259" s="78">
        <v>97</v>
      </c>
      <c r="B259" s="79" t="s">
        <v>223</v>
      </c>
      <c r="C259" s="80">
        <v>1</v>
      </c>
      <c r="D259" s="81">
        <v>282.38</v>
      </c>
      <c r="E259" s="82" t="s">
        <v>224</v>
      </c>
      <c r="F259" s="81">
        <v>15.14</v>
      </c>
      <c r="G259" s="81" t="s">
        <v>225</v>
      </c>
      <c r="H259" s="81" t="s">
        <v>226</v>
      </c>
      <c r="I259" s="81">
        <v>15</v>
      </c>
      <c r="J259" s="81">
        <v>599</v>
      </c>
      <c r="K259" s="82" t="s">
        <v>4</v>
      </c>
      <c r="L259" s="82" t="s">
        <v>1442</v>
      </c>
      <c r="M259" s="82">
        <v>130</v>
      </c>
      <c r="N259" s="82">
        <v>89</v>
      </c>
      <c r="O259" s="82">
        <v>22</v>
      </c>
      <c r="P259" s="82">
        <v>13</v>
      </c>
      <c r="Q259" s="82">
        <v>230</v>
      </c>
      <c r="R259" s="82">
        <v>126</v>
      </c>
      <c r="S259" s="82">
        <v>0.85</v>
      </c>
      <c r="T259" s="82" t="s">
        <v>1443</v>
      </c>
      <c r="U259" s="82">
        <v>47</v>
      </c>
      <c r="V259" s="67"/>
      <c r="W259" s="67"/>
      <c r="X259" s="67"/>
      <c r="Y259" s="67"/>
      <c r="Z259" s="67"/>
    </row>
    <row r="260" spans="1:27" s="42" customFormat="1" ht="24">
      <c r="A260" s="125"/>
      <c r="B260" s="131" t="s">
        <v>1111</v>
      </c>
      <c r="C260" s="126" t="s">
        <v>1367</v>
      </c>
      <c r="D260" s="127"/>
      <c r="E260" s="128"/>
      <c r="F260" s="127"/>
      <c r="G260" s="127" t="s">
        <v>1216</v>
      </c>
      <c r="H260" s="127"/>
      <c r="I260" s="127"/>
      <c r="J260" s="127" t="s">
        <v>1217</v>
      </c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9"/>
      <c r="W260" s="129"/>
      <c r="X260" s="129"/>
      <c r="Y260" s="129"/>
      <c r="Z260" s="129"/>
      <c r="AA260" s="42">
        <f>ROUND((130%*0.85*100),0)</f>
        <v>111</v>
      </c>
    </row>
    <row r="261" spans="1:27" s="42" customFormat="1" ht="24">
      <c r="A261" s="125"/>
      <c r="B261" s="131" t="s">
        <v>1114</v>
      </c>
      <c r="C261" s="126" t="s">
        <v>1368</v>
      </c>
      <c r="D261" s="127"/>
      <c r="E261" s="128"/>
      <c r="F261" s="127"/>
      <c r="G261" s="127" t="s">
        <v>1218</v>
      </c>
      <c r="H261" s="127"/>
      <c r="I261" s="127"/>
      <c r="J261" s="127" t="s">
        <v>1203</v>
      </c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9"/>
      <c r="W261" s="129"/>
      <c r="X261" s="129"/>
      <c r="Y261" s="129"/>
      <c r="Z261" s="129"/>
      <c r="AA261" s="42">
        <f>ROUND((89%*(0.85*0.8)*100),0)</f>
        <v>61</v>
      </c>
    </row>
    <row r="262" spans="1:26" ht="60">
      <c r="A262" s="78">
        <v>98</v>
      </c>
      <c r="B262" s="79" t="s">
        <v>1573</v>
      </c>
      <c r="C262" s="80">
        <v>2</v>
      </c>
      <c r="D262" s="81">
        <v>212.27</v>
      </c>
      <c r="E262" s="82" t="s">
        <v>1574</v>
      </c>
      <c r="F262" s="81">
        <v>16.07</v>
      </c>
      <c r="G262" s="81" t="s">
        <v>227</v>
      </c>
      <c r="H262" s="81" t="s">
        <v>228</v>
      </c>
      <c r="I262" s="81">
        <v>32</v>
      </c>
      <c r="J262" s="81">
        <v>1213</v>
      </c>
      <c r="K262" s="82" t="s">
        <v>229</v>
      </c>
      <c r="L262" s="82" t="s">
        <v>1442</v>
      </c>
      <c r="M262" s="82">
        <v>130</v>
      </c>
      <c r="N262" s="82">
        <v>89</v>
      </c>
      <c r="O262" s="82">
        <v>46</v>
      </c>
      <c r="P262" s="82">
        <v>26</v>
      </c>
      <c r="Q262" s="82">
        <v>491</v>
      </c>
      <c r="R262" s="82">
        <v>269</v>
      </c>
      <c r="S262" s="82">
        <v>0.85</v>
      </c>
      <c r="T262" s="82" t="s">
        <v>1443</v>
      </c>
      <c r="U262" s="82">
        <v>102</v>
      </c>
      <c r="V262" s="67"/>
      <c r="W262" s="67"/>
      <c r="X262" s="67"/>
      <c r="Y262" s="67"/>
      <c r="Z262" s="67"/>
    </row>
    <row r="263" spans="1:27" s="42" customFormat="1" ht="24">
      <c r="A263" s="125"/>
      <c r="B263" s="131" t="s">
        <v>1111</v>
      </c>
      <c r="C263" s="126" t="s">
        <v>1367</v>
      </c>
      <c r="D263" s="127"/>
      <c r="E263" s="128"/>
      <c r="F263" s="127"/>
      <c r="G263" s="127" t="s">
        <v>1298</v>
      </c>
      <c r="H263" s="127"/>
      <c r="I263" s="127"/>
      <c r="J263" s="127" t="s">
        <v>1304</v>
      </c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9"/>
      <c r="W263" s="129"/>
      <c r="X263" s="129"/>
      <c r="Y263" s="129"/>
      <c r="Z263" s="129"/>
      <c r="AA263" s="42">
        <f>ROUND((130%*0.85*100),0)</f>
        <v>111</v>
      </c>
    </row>
    <row r="264" spans="1:27" s="42" customFormat="1" ht="24">
      <c r="A264" s="125"/>
      <c r="B264" s="131" t="s">
        <v>1114</v>
      </c>
      <c r="C264" s="126" t="s">
        <v>1368</v>
      </c>
      <c r="D264" s="127"/>
      <c r="E264" s="128"/>
      <c r="F264" s="127"/>
      <c r="G264" s="127" t="s">
        <v>1262</v>
      </c>
      <c r="H264" s="127"/>
      <c r="I264" s="127"/>
      <c r="J264" s="127" t="s">
        <v>1305</v>
      </c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9"/>
      <c r="W264" s="129"/>
      <c r="X264" s="129"/>
      <c r="Y264" s="129"/>
      <c r="Z264" s="129"/>
      <c r="AA264" s="42">
        <f>ROUND((89%*(0.85*0.8)*100),0)</f>
        <v>61</v>
      </c>
    </row>
    <row r="265" spans="1:26" ht="60">
      <c r="A265" s="78">
        <v>99</v>
      </c>
      <c r="B265" s="79" t="s">
        <v>230</v>
      </c>
      <c r="C265" s="80">
        <v>1</v>
      </c>
      <c r="D265" s="81">
        <v>188.48</v>
      </c>
      <c r="E265" s="82" t="s">
        <v>231</v>
      </c>
      <c r="F265" s="81">
        <v>85.41</v>
      </c>
      <c r="G265" s="81" t="s">
        <v>232</v>
      </c>
      <c r="H265" s="81" t="s">
        <v>233</v>
      </c>
      <c r="I265" s="81">
        <v>85</v>
      </c>
      <c r="J265" s="81">
        <v>1253</v>
      </c>
      <c r="K265" s="82" t="s">
        <v>234</v>
      </c>
      <c r="L265" s="82" t="s">
        <v>1442</v>
      </c>
      <c r="M265" s="82">
        <v>130</v>
      </c>
      <c r="N265" s="82">
        <v>89</v>
      </c>
      <c r="O265" s="82">
        <v>85</v>
      </c>
      <c r="P265" s="82">
        <v>49</v>
      </c>
      <c r="Q265" s="82">
        <v>902</v>
      </c>
      <c r="R265" s="82">
        <v>494</v>
      </c>
      <c r="S265" s="82">
        <v>0.85</v>
      </c>
      <c r="T265" s="82" t="s">
        <v>1443</v>
      </c>
      <c r="U265" s="82">
        <v>304</v>
      </c>
      <c r="V265" s="67"/>
      <c r="W265" s="67"/>
      <c r="X265" s="67"/>
      <c r="Y265" s="67"/>
      <c r="Z265" s="67"/>
    </row>
    <row r="266" spans="1:27" s="42" customFormat="1" ht="24">
      <c r="A266" s="125"/>
      <c r="B266" s="131" t="s">
        <v>1111</v>
      </c>
      <c r="C266" s="126" t="s">
        <v>1367</v>
      </c>
      <c r="D266" s="127"/>
      <c r="E266" s="128"/>
      <c r="F266" s="127"/>
      <c r="G266" s="127" t="s">
        <v>1291</v>
      </c>
      <c r="H266" s="127"/>
      <c r="I266" s="127"/>
      <c r="J266" s="127" t="s">
        <v>1306</v>
      </c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9"/>
      <c r="W266" s="129"/>
      <c r="X266" s="129"/>
      <c r="Y266" s="129"/>
      <c r="Z266" s="129"/>
      <c r="AA266" s="42">
        <f>ROUND((130%*0.85*100),0)</f>
        <v>111</v>
      </c>
    </row>
    <row r="267" spans="1:27" s="42" customFormat="1" ht="24">
      <c r="A267" s="125"/>
      <c r="B267" s="131" t="s">
        <v>1114</v>
      </c>
      <c r="C267" s="126" t="s">
        <v>1368</v>
      </c>
      <c r="D267" s="127"/>
      <c r="E267" s="128"/>
      <c r="F267" s="127"/>
      <c r="G267" s="127" t="s">
        <v>1230</v>
      </c>
      <c r="H267" s="127"/>
      <c r="I267" s="127"/>
      <c r="J267" s="127" t="s">
        <v>1307</v>
      </c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9"/>
      <c r="W267" s="129"/>
      <c r="X267" s="129"/>
      <c r="Y267" s="129"/>
      <c r="Z267" s="129"/>
      <c r="AA267" s="42">
        <f>ROUND((89%*(0.85*0.8)*100),0)</f>
        <v>61</v>
      </c>
    </row>
    <row r="268" spans="1:26" ht="72">
      <c r="A268" s="78">
        <v>100</v>
      </c>
      <c r="B268" s="79" t="s">
        <v>235</v>
      </c>
      <c r="C268" s="80">
        <v>9.575</v>
      </c>
      <c r="D268" s="81">
        <v>7.79</v>
      </c>
      <c r="E268" s="82">
        <v>1.46</v>
      </c>
      <c r="F268" s="81" t="s">
        <v>236</v>
      </c>
      <c r="G268" s="81" t="s">
        <v>237</v>
      </c>
      <c r="H268" s="81">
        <v>14</v>
      </c>
      <c r="I268" s="81" t="s">
        <v>238</v>
      </c>
      <c r="J268" s="81">
        <v>580</v>
      </c>
      <c r="K268" s="82">
        <v>176</v>
      </c>
      <c r="L268" s="82" t="s">
        <v>1442</v>
      </c>
      <c r="M268" s="82">
        <v>130</v>
      </c>
      <c r="N268" s="82">
        <v>89</v>
      </c>
      <c r="O268" s="82">
        <v>27</v>
      </c>
      <c r="P268" s="82">
        <v>16</v>
      </c>
      <c r="Q268" s="82">
        <v>292</v>
      </c>
      <c r="R268" s="82">
        <v>160</v>
      </c>
      <c r="S268" s="82">
        <v>0.85</v>
      </c>
      <c r="T268" s="82" t="s">
        <v>1443</v>
      </c>
      <c r="U268" s="82" t="s">
        <v>239</v>
      </c>
      <c r="V268" s="67"/>
      <c r="W268" s="67"/>
      <c r="X268" s="67"/>
      <c r="Y268" s="67"/>
      <c r="Z268" s="67"/>
    </row>
    <row r="269" spans="1:27" s="42" customFormat="1" ht="24">
      <c r="A269" s="125"/>
      <c r="B269" s="131" t="s">
        <v>1111</v>
      </c>
      <c r="C269" s="126" t="s">
        <v>1367</v>
      </c>
      <c r="D269" s="127"/>
      <c r="E269" s="128"/>
      <c r="F269" s="127"/>
      <c r="G269" s="127" t="s">
        <v>1134</v>
      </c>
      <c r="H269" s="127"/>
      <c r="I269" s="127"/>
      <c r="J269" s="127" t="s">
        <v>1308</v>
      </c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9"/>
      <c r="W269" s="129"/>
      <c r="X269" s="129"/>
      <c r="Y269" s="129"/>
      <c r="Z269" s="129"/>
      <c r="AA269" s="42">
        <f>ROUND((130%*0.85*100),0)</f>
        <v>111</v>
      </c>
    </row>
    <row r="270" spans="1:27" s="42" customFormat="1" ht="24">
      <c r="A270" s="125"/>
      <c r="B270" s="131" t="s">
        <v>1114</v>
      </c>
      <c r="C270" s="126" t="s">
        <v>1368</v>
      </c>
      <c r="D270" s="127"/>
      <c r="E270" s="128"/>
      <c r="F270" s="127"/>
      <c r="G270" s="127" t="s">
        <v>1288</v>
      </c>
      <c r="H270" s="127"/>
      <c r="I270" s="127"/>
      <c r="J270" s="127" t="s">
        <v>1309</v>
      </c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9"/>
      <c r="W270" s="129"/>
      <c r="X270" s="129"/>
      <c r="Y270" s="129"/>
      <c r="Z270" s="129"/>
      <c r="AA270" s="42">
        <f>ROUND((89%*(0.85*0.8)*100),0)</f>
        <v>61</v>
      </c>
    </row>
    <row r="271" spans="1:26" ht="72">
      <c r="A271" s="78">
        <v>101</v>
      </c>
      <c r="B271" s="79" t="s">
        <v>240</v>
      </c>
      <c r="C271" s="80">
        <v>1</v>
      </c>
      <c r="D271" s="81">
        <v>968.45</v>
      </c>
      <c r="E271" s="82">
        <v>170.24</v>
      </c>
      <c r="F271" s="81" t="s">
        <v>241</v>
      </c>
      <c r="G271" s="81" t="s">
        <v>242</v>
      </c>
      <c r="H271" s="81">
        <v>170</v>
      </c>
      <c r="I271" s="81" t="s">
        <v>243</v>
      </c>
      <c r="J271" s="81">
        <v>7475</v>
      </c>
      <c r="K271" s="82">
        <v>2140</v>
      </c>
      <c r="L271" s="82" t="s">
        <v>1442</v>
      </c>
      <c r="M271" s="82">
        <v>130</v>
      </c>
      <c r="N271" s="82">
        <v>89</v>
      </c>
      <c r="O271" s="82">
        <v>332</v>
      </c>
      <c r="P271" s="82">
        <v>193</v>
      </c>
      <c r="Q271" s="82">
        <v>3547</v>
      </c>
      <c r="R271" s="82">
        <v>1943</v>
      </c>
      <c r="S271" s="82">
        <v>0.85</v>
      </c>
      <c r="T271" s="82" t="s">
        <v>1443</v>
      </c>
      <c r="U271" s="82" t="s">
        <v>244</v>
      </c>
      <c r="V271" s="67"/>
      <c r="W271" s="67"/>
      <c r="X271" s="67"/>
      <c r="Y271" s="67"/>
      <c r="Z271" s="67"/>
    </row>
    <row r="272" spans="1:27" s="42" customFormat="1" ht="24">
      <c r="A272" s="125"/>
      <c r="B272" s="131" t="s">
        <v>1111</v>
      </c>
      <c r="C272" s="126" t="s">
        <v>1367</v>
      </c>
      <c r="D272" s="127"/>
      <c r="E272" s="128"/>
      <c r="F272" s="127"/>
      <c r="G272" s="127" t="s">
        <v>1310</v>
      </c>
      <c r="H272" s="127"/>
      <c r="I272" s="127"/>
      <c r="J272" s="127" t="s">
        <v>1311</v>
      </c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9"/>
      <c r="W272" s="129"/>
      <c r="X272" s="129"/>
      <c r="Y272" s="129"/>
      <c r="Z272" s="129"/>
      <c r="AA272" s="42">
        <f>ROUND((130%*0.85*100),0)</f>
        <v>111</v>
      </c>
    </row>
    <row r="273" spans="1:27" s="42" customFormat="1" ht="24">
      <c r="A273" s="125"/>
      <c r="B273" s="131" t="s">
        <v>1114</v>
      </c>
      <c r="C273" s="126" t="s">
        <v>1368</v>
      </c>
      <c r="D273" s="127"/>
      <c r="E273" s="128"/>
      <c r="F273" s="127"/>
      <c r="G273" s="127" t="s">
        <v>1312</v>
      </c>
      <c r="H273" s="127"/>
      <c r="I273" s="127"/>
      <c r="J273" s="127" t="s">
        <v>1313</v>
      </c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9"/>
      <c r="W273" s="129"/>
      <c r="X273" s="129"/>
      <c r="Y273" s="129"/>
      <c r="Z273" s="129"/>
      <c r="AA273" s="42">
        <f>ROUND((89%*(0.85*0.8)*100),0)</f>
        <v>61</v>
      </c>
    </row>
    <row r="274" spans="1:26" ht="72">
      <c r="A274" s="78">
        <v>102</v>
      </c>
      <c r="B274" s="79" t="s">
        <v>245</v>
      </c>
      <c r="C274" s="80">
        <v>0.1</v>
      </c>
      <c r="D274" s="81">
        <v>3646.8</v>
      </c>
      <c r="E274" s="82" t="s">
        <v>246</v>
      </c>
      <c r="F274" s="81">
        <v>1138.99</v>
      </c>
      <c r="G274" s="81" t="s">
        <v>247</v>
      </c>
      <c r="H274" s="81" t="s">
        <v>248</v>
      </c>
      <c r="I274" s="81">
        <v>114</v>
      </c>
      <c r="J274" s="81">
        <v>2996</v>
      </c>
      <c r="K274" s="82" t="s">
        <v>249</v>
      </c>
      <c r="L274" s="82" t="s">
        <v>1442</v>
      </c>
      <c r="M274" s="82">
        <v>130</v>
      </c>
      <c r="N274" s="82">
        <v>89</v>
      </c>
      <c r="O274" s="82">
        <v>90</v>
      </c>
      <c r="P274" s="82">
        <v>52</v>
      </c>
      <c r="Q274" s="82">
        <v>960</v>
      </c>
      <c r="R274" s="82">
        <v>526</v>
      </c>
      <c r="S274" s="82">
        <v>0.85</v>
      </c>
      <c r="T274" s="82" t="s">
        <v>1443</v>
      </c>
      <c r="U274" s="82">
        <v>357</v>
      </c>
      <c r="V274" s="67"/>
      <c r="W274" s="67"/>
      <c r="X274" s="67"/>
      <c r="Y274" s="67"/>
      <c r="Z274" s="67"/>
    </row>
    <row r="275" spans="1:27" s="42" customFormat="1" ht="24">
      <c r="A275" s="125"/>
      <c r="B275" s="131" t="s">
        <v>1111</v>
      </c>
      <c r="C275" s="126" t="s">
        <v>1367</v>
      </c>
      <c r="D275" s="127"/>
      <c r="E275" s="128"/>
      <c r="F275" s="127"/>
      <c r="G275" s="127" t="s">
        <v>1157</v>
      </c>
      <c r="H275" s="127"/>
      <c r="I275" s="127"/>
      <c r="J275" s="127" t="s">
        <v>1314</v>
      </c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9"/>
      <c r="W275" s="129"/>
      <c r="X275" s="129"/>
      <c r="Y275" s="129"/>
      <c r="Z275" s="129"/>
      <c r="AA275" s="42">
        <f>ROUND((130%*0.85*100),0)</f>
        <v>111</v>
      </c>
    </row>
    <row r="276" spans="1:27" s="42" customFormat="1" ht="24">
      <c r="A276" s="125"/>
      <c r="B276" s="131" t="s">
        <v>1114</v>
      </c>
      <c r="C276" s="126" t="s">
        <v>1368</v>
      </c>
      <c r="D276" s="127"/>
      <c r="E276" s="128"/>
      <c r="F276" s="127"/>
      <c r="G276" s="127" t="s">
        <v>1315</v>
      </c>
      <c r="H276" s="127"/>
      <c r="I276" s="127"/>
      <c r="J276" s="127" t="s">
        <v>1316</v>
      </c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9"/>
      <c r="W276" s="129"/>
      <c r="X276" s="129"/>
      <c r="Y276" s="129"/>
      <c r="Z276" s="129"/>
      <c r="AA276" s="42">
        <f>ROUND((89%*(0.85*0.8)*100),0)</f>
        <v>61</v>
      </c>
    </row>
    <row r="277" spans="1:26" ht="60">
      <c r="A277" s="78">
        <v>103</v>
      </c>
      <c r="B277" s="79" t="s">
        <v>250</v>
      </c>
      <c r="C277" s="80">
        <v>1</v>
      </c>
      <c r="D277" s="81">
        <v>39.34</v>
      </c>
      <c r="E277" s="82" t="s">
        <v>251</v>
      </c>
      <c r="F277" s="81">
        <v>17.08</v>
      </c>
      <c r="G277" s="81" t="s">
        <v>252</v>
      </c>
      <c r="H277" s="81" t="s">
        <v>253</v>
      </c>
      <c r="I277" s="81">
        <v>17</v>
      </c>
      <c r="J277" s="81">
        <v>258</v>
      </c>
      <c r="K277" s="82" t="s">
        <v>254</v>
      </c>
      <c r="L277" s="82" t="s">
        <v>1442</v>
      </c>
      <c r="M277" s="82">
        <v>80</v>
      </c>
      <c r="N277" s="82">
        <v>60</v>
      </c>
      <c r="O277" s="82">
        <v>13</v>
      </c>
      <c r="P277" s="82">
        <v>10</v>
      </c>
      <c r="Q277" s="82">
        <v>133</v>
      </c>
      <c r="R277" s="82">
        <v>94</v>
      </c>
      <c r="S277" s="82">
        <v>0.85</v>
      </c>
      <c r="T277" s="82">
        <v>0.8</v>
      </c>
      <c r="U277" s="82">
        <v>48</v>
      </c>
      <c r="V277" s="67"/>
      <c r="W277" s="67"/>
      <c r="X277" s="67"/>
      <c r="Y277" s="67"/>
      <c r="Z277" s="67"/>
    </row>
    <row r="278" spans="1:27" s="42" customFormat="1" ht="24">
      <c r="A278" s="125"/>
      <c r="B278" s="131" t="s">
        <v>1111</v>
      </c>
      <c r="C278" s="126" t="s">
        <v>1379</v>
      </c>
      <c r="D278" s="127"/>
      <c r="E278" s="128"/>
      <c r="F278" s="127"/>
      <c r="G278" s="127" t="s">
        <v>1218</v>
      </c>
      <c r="H278" s="127"/>
      <c r="I278" s="127"/>
      <c r="J278" s="127" t="s">
        <v>1317</v>
      </c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9"/>
      <c r="W278" s="129"/>
      <c r="X278" s="129"/>
      <c r="Y278" s="129"/>
      <c r="Z278" s="129"/>
      <c r="AA278" s="42">
        <f>ROUND((80%*0.85*100),0)</f>
        <v>68</v>
      </c>
    </row>
    <row r="279" spans="1:27" s="42" customFormat="1" ht="24">
      <c r="A279" s="125"/>
      <c r="B279" s="131" t="s">
        <v>1114</v>
      </c>
      <c r="C279" s="126" t="s">
        <v>1384</v>
      </c>
      <c r="D279" s="127"/>
      <c r="E279" s="128"/>
      <c r="F279" s="127"/>
      <c r="G279" s="127" t="s">
        <v>1130</v>
      </c>
      <c r="H279" s="127"/>
      <c r="I279" s="127"/>
      <c r="J279" s="127" t="s">
        <v>1276</v>
      </c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9"/>
      <c r="W279" s="129"/>
      <c r="X279" s="129"/>
      <c r="Y279" s="129"/>
      <c r="Z279" s="129"/>
      <c r="AA279" s="42">
        <f>ROUND((60%*0.8*100),0)</f>
        <v>48</v>
      </c>
    </row>
    <row r="280" spans="1:26" ht="120">
      <c r="A280" s="78">
        <v>104</v>
      </c>
      <c r="B280" s="79" t="s">
        <v>255</v>
      </c>
      <c r="C280" s="80">
        <v>1</v>
      </c>
      <c r="D280" s="81">
        <v>15.75</v>
      </c>
      <c r="E280" s="82" t="s">
        <v>256</v>
      </c>
      <c r="F280" s="81">
        <v>3.06</v>
      </c>
      <c r="G280" s="81" t="s">
        <v>257</v>
      </c>
      <c r="H280" s="81" t="s">
        <v>258</v>
      </c>
      <c r="I280" s="81">
        <v>3</v>
      </c>
      <c r="J280" s="81">
        <v>147</v>
      </c>
      <c r="K280" s="82" t="s">
        <v>259</v>
      </c>
      <c r="L280" s="82" t="s">
        <v>1442</v>
      </c>
      <c r="M280" s="82">
        <v>80</v>
      </c>
      <c r="N280" s="82">
        <v>60</v>
      </c>
      <c r="O280" s="82">
        <v>8</v>
      </c>
      <c r="P280" s="82">
        <v>6</v>
      </c>
      <c r="Q280" s="82">
        <v>84</v>
      </c>
      <c r="R280" s="82">
        <v>60</v>
      </c>
      <c r="S280" s="82">
        <v>0.85</v>
      </c>
      <c r="T280" s="82">
        <v>0.8</v>
      </c>
      <c r="U280" s="82">
        <v>11</v>
      </c>
      <c r="V280" s="67"/>
      <c r="W280" s="67"/>
      <c r="X280" s="67"/>
      <c r="Y280" s="67"/>
      <c r="Z280" s="67"/>
    </row>
    <row r="281" spans="1:27" s="42" customFormat="1" ht="24">
      <c r="A281" s="125"/>
      <c r="B281" s="131" t="s">
        <v>1111</v>
      </c>
      <c r="C281" s="126" t="s">
        <v>1379</v>
      </c>
      <c r="D281" s="127"/>
      <c r="E281" s="128"/>
      <c r="F281" s="127"/>
      <c r="G281" s="127" t="s">
        <v>1198</v>
      </c>
      <c r="H281" s="127"/>
      <c r="I281" s="127"/>
      <c r="J281" s="127" t="s">
        <v>1318</v>
      </c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9"/>
      <c r="W281" s="129"/>
      <c r="X281" s="129"/>
      <c r="Y281" s="129"/>
      <c r="Z281" s="129"/>
      <c r="AA281" s="42">
        <f>ROUND((80%*0.85*100),0)</f>
        <v>68</v>
      </c>
    </row>
    <row r="282" spans="1:27" s="42" customFormat="1" ht="24">
      <c r="A282" s="125"/>
      <c r="B282" s="131" t="s">
        <v>1114</v>
      </c>
      <c r="C282" s="126" t="s">
        <v>1384</v>
      </c>
      <c r="D282" s="127"/>
      <c r="E282" s="128"/>
      <c r="F282" s="127"/>
      <c r="G282" s="127" t="s">
        <v>1170</v>
      </c>
      <c r="H282" s="127"/>
      <c r="I282" s="127"/>
      <c r="J282" s="127" t="s">
        <v>1319</v>
      </c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9"/>
      <c r="W282" s="129"/>
      <c r="X282" s="129"/>
      <c r="Y282" s="129"/>
      <c r="Z282" s="129"/>
      <c r="AA282" s="42">
        <f>ROUND((60%*0.8*100),0)</f>
        <v>48</v>
      </c>
    </row>
    <row r="283" spans="1:26" ht="60">
      <c r="A283" s="78">
        <v>105</v>
      </c>
      <c r="B283" s="79" t="s">
        <v>1495</v>
      </c>
      <c r="C283" s="80">
        <v>2</v>
      </c>
      <c r="D283" s="81">
        <v>80.44</v>
      </c>
      <c r="E283" s="82" t="s">
        <v>1496</v>
      </c>
      <c r="F283" s="81"/>
      <c r="G283" s="81" t="s">
        <v>260</v>
      </c>
      <c r="H283" s="81" t="s">
        <v>261</v>
      </c>
      <c r="I283" s="81"/>
      <c r="J283" s="81">
        <v>1246</v>
      </c>
      <c r="K283" s="82" t="s">
        <v>262</v>
      </c>
      <c r="L283" s="82" t="s">
        <v>1442</v>
      </c>
      <c r="M283" s="82">
        <v>128</v>
      </c>
      <c r="N283" s="82">
        <v>83</v>
      </c>
      <c r="O283" s="82">
        <v>69</v>
      </c>
      <c r="P283" s="82">
        <v>38</v>
      </c>
      <c r="Q283" s="82">
        <v>740</v>
      </c>
      <c r="R283" s="82">
        <v>384</v>
      </c>
      <c r="S283" s="82">
        <v>0.85</v>
      </c>
      <c r="T283" s="82" t="s">
        <v>1443</v>
      </c>
      <c r="U283" s="82"/>
      <c r="V283" s="67"/>
      <c r="W283" s="67"/>
      <c r="X283" s="67"/>
      <c r="Y283" s="67"/>
      <c r="Z283" s="67"/>
    </row>
    <row r="284" spans="1:27" s="42" customFormat="1" ht="24">
      <c r="A284" s="125"/>
      <c r="B284" s="131" t="s">
        <v>1111</v>
      </c>
      <c r="C284" s="126" t="s">
        <v>1371</v>
      </c>
      <c r="D284" s="127"/>
      <c r="E284" s="128"/>
      <c r="F284" s="127"/>
      <c r="G284" s="127" t="s">
        <v>1320</v>
      </c>
      <c r="H284" s="127"/>
      <c r="I284" s="127"/>
      <c r="J284" s="127" t="s">
        <v>1321</v>
      </c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9"/>
      <c r="W284" s="129"/>
      <c r="X284" s="129"/>
      <c r="Y284" s="129"/>
      <c r="Z284" s="129"/>
      <c r="AA284" s="42">
        <f>ROUND((128%*0.85*100),0)</f>
        <v>109</v>
      </c>
    </row>
    <row r="285" spans="1:27" s="42" customFormat="1" ht="24">
      <c r="A285" s="125"/>
      <c r="B285" s="131" t="s">
        <v>1114</v>
      </c>
      <c r="C285" s="126" t="s">
        <v>1372</v>
      </c>
      <c r="D285" s="127"/>
      <c r="E285" s="128"/>
      <c r="F285" s="127"/>
      <c r="G285" s="127" t="s">
        <v>1233</v>
      </c>
      <c r="H285" s="127"/>
      <c r="I285" s="127"/>
      <c r="J285" s="127" t="s">
        <v>1322</v>
      </c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9"/>
      <c r="W285" s="129"/>
      <c r="X285" s="129"/>
      <c r="Y285" s="129"/>
      <c r="Z285" s="129"/>
      <c r="AA285" s="42">
        <f>ROUND((83%*(0.85*0.8)*100),0)</f>
        <v>56</v>
      </c>
    </row>
    <row r="286" spans="1:26" ht="17.25" customHeight="1">
      <c r="A286" s="178" t="s">
        <v>263</v>
      </c>
      <c r="B286" s="179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67"/>
      <c r="W286" s="67"/>
      <c r="X286" s="67"/>
      <c r="Y286" s="67"/>
      <c r="Z286" s="67"/>
    </row>
    <row r="287" spans="1:26" ht="48">
      <c r="A287" s="78">
        <v>106</v>
      </c>
      <c r="B287" s="79" t="s">
        <v>264</v>
      </c>
      <c r="C287" s="80">
        <v>0.2606</v>
      </c>
      <c r="D287" s="81">
        <v>1782.49</v>
      </c>
      <c r="E287" s="82">
        <v>1193.94</v>
      </c>
      <c r="F287" s="81" t="s">
        <v>265</v>
      </c>
      <c r="G287" s="81" t="s">
        <v>266</v>
      </c>
      <c r="H287" s="81">
        <v>312</v>
      </c>
      <c r="I287" s="81" t="s">
        <v>267</v>
      </c>
      <c r="J287" s="81">
        <v>4906</v>
      </c>
      <c r="K287" s="82">
        <v>3914</v>
      </c>
      <c r="L287" s="82" t="s">
        <v>1442</v>
      </c>
      <c r="M287" s="82">
        <v>80</v>
      </c>
      <c r="N287" s="82">
        <v>45</v>
      </c>
      <c r="O287" s="82">
        <v>264</v>
      </c>
      <c r="P287" s="82">
        <v>126</v>
      </c>
      <c r="Q287" s="82">
        <v>2815</v>
      </c>
      <c r="R287" s="82">
        <v>1267</v>
      </c>
      <c r="S287" s="82">
        <v>0.85</v>
      </c>
      <c r="T287" s="82" t="s">
        <v>1443</v>
      </c>
      <c r="U287" s="82" t="s">
        <v>268</v>
      </c>
      <c r="V287" s="67"/>
      <c r="W287" s="67"/>
      <c r="X287" s="67"/>
      <c r="Y287" s="67"/>
      <c r="Z287" s="67"/>
    </row>
    <row r="288" spans="1:27" s="42" customFormat="1" ht="24">
      <c r="A288" s="125"/>
      <c r="B288" s="131" t="s">
        <v>1111</v>
      </c>
      <c r="C288" s="126" t="s">
        <v>1379</v>
      </c>
      <c r="D288" s="127"/>
      <c r="E288" s="128"/>
      <c r="F288" s="127"/>
      <c r="G288" s="127" t="s">
        <v>1323</v>
      </c>
      <c r="H288" s="127"/>
      <c r="I288" s="127"/>
      <c r="J288" s="127" t="s">
        <v>1324</v>
      </c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9"/>
      <c r="W288" s="129"/>
      <c r="X288" s="129"/>
      <c r="Y288" s="129"/>
      <c r="Z288" s="129"/>
      <c r="AA288" s="42">
        <f>ROUND((80%*0.85*100),0)</f>
        <v>68</v>
      </c>
    </row>
    <row r="289" spans="1:27" s="42" customFormat="1" ht="24">
      <c r="A289" s="125"/>
      <c r="B289" s="131" t="s">
        <v>1114</v>
      </c>
      <c r="C289" s="126" t="s">
        <v>1380</v>
      </c>
      <c r="D289" s="127"/>
      <c r="E289" s="128"/>
      <c r="F289" s="127"/>
      <c r="G289" s="127" t="s">
        <v>1203</v>
      </c>
      <c r="H289" s="127"/>
      <c r="I289" s="127"/>
      <c r="J289" s="127" t="s">
        <v>1204</v>
      </c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9"/>
      <c r="W289" s="129"/>
      <c r="X289" s="129"/>
      <c r="Y289" s="129"/>
      <c r="Z289" s="129"/>
      <c r="AA289" s="42">
        <f>ROUND((45%*(0.85*0.8)*100),0)</f>
        <v>31</v>
      </c>
    </row>
    <row r="290" spans="1:26" ht="96">
      <c r="A290" s="78">
        <v>107</v>
      </c>
      <c r="B290" s="79" t="s">
        <v>269</v>
      </c>
      <c r="C290" s="80">
        <v>0.2606</v>
      </c>
      <c r="D290" s="81">
        <v>26746.7</v>
      </c>
      <c r="E290" s="82" t="s">
        <v>270</v>
      </c>
      <c r="F290" s="81" t="s">
        <v>271</v>
      </c>
      <c r="G290" s="81" t="s">
        <v>272</v>
      </c>
      <c r="H290" s="81" t="s">
        <v>273</v>
      </c>
      <c r="I290" s="81" t="s">
        <v>274</v>
      </c>
      <c r="J290" s="81">
        <v>31182</v>
      </c>
      <c r="K290" s="82" t="s">
        <v>275</v>
      </c>
      <c r="L290" s="82" t="s">
        <v>1442</v>
      </c>
      <c r="M290" s="82">
        <v>142</v>
      </c>
      <c r="N290" s="82">
        <v>95</v>
      </c>
      <c r="O290" s="82">
        <v>297</v>
      </c>
      <c r="P290" s="82">
        <v>169</v>
      </c>
      <c r="Q290" s="82">
        <v>3172</v>
      </c>
      <c r="R290" s="82">
        <v>1698</v>
      </c>
      <c r="S290" s="82">
        <v>0.85</v>
      </c>
      <c r="T290" s="82" t="s">
        <v>1443</v>
      </c>
      <c r="U290" s="82" t="s">
        <v>276</v>
      </c>
      <c r="V290" s="67"/>
      <c r="W290" s="67"/>
      <c r="X290" s="67"/>
      <c r="Y290" s="67"/>
      <c r="Z290" s="67"/>
    </row>
    <row r="291" spans="1:27" s="42" customFormat="1" ht="24">
      <c r="A291" s="125"/>
      <c r="B291" s="131" t="s">
        <v>1111</v>
      </c>
      <c r="C291" s="126" t="s">
        <v>1375</v>
      </c>
      <c r="D291" s="127"/>
      <c r="E291" s="128"/>
      <c r="F291" s="127"/>
      <c r="G291" s="127" t="s">
        <v>1325</v>
      </c>
      <c r="H291" s="127"/>
      <c r="I291" s="127"/>
      <c r="J291" s="127" t="s">
        <v>1326</v>
      </c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9"/>
      <c r="W291" s="129"/>
      <c r="X291" s="129"/>
      <c r="Y291" s="129"/>
      <c r="Z291" s="129"/>
      <c r="AA291" s="42">
        <f>ROUND((142%*0.85*100),0)</f>
        <v>121</v>
      </c>
    </row>
    <row r="292" spans="1:27" s="42" customFormat="1" ht="24">
      <c r="A292" s="125"/>
      <c r="B292" s="131" t="s">
        <v>1114</v>
      </c>
      <c r="C292" s="126" t="s">
        <v>1376</v>
      </c>
      <c r="D292" s="127"/>
      <c r="E292" s="128"/>
      <c r="F292" s="127"/>
      <c r="G292" s="127" t="s">
        <v>1327</v>
      </c>
      <c r="H292" s="127"/>
      <c r="I292" s="127"/>
      <c r="J292" s="127" t="s">
        <v>1328</v>
      </c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9"/>
      <c r="W292" s="129"/>
      <c r="X292" s="129"/>
      <c r="Y292" s="129"/>
      <c r="Z292" s="129"/>
      <c r="AA292" s="42">
        <f>ROUND((95%*(0.85*0.8)*100),0)</f>
        <v>65</v>
      </c>
    </row>
    <row r="293" spans="1:26" ht="60">
      <c r="A293" s="78">
        <v>108</v>
      </c>
      <c r="B293" s="79" t="s">
        <v>277</v>
      </c>
      <c r="C293" s="80">
        <v>0.2606</v>
      </c>
      <c r="D293" s="81">
        <v>1804.7</v>
      </c>
      <c r="E293" s="82" t="s">
        <v>278</v>
      </c>
      <c r="F293" s="81" t="s">
        <v>279</v>
      </c>
      <c r="G293" s="81" t="s">
        <v>280</v>
      </c>
      <c r="H293" s="81" t="s">
        <v>281</v>
      </c>
      <c r="I293" s="81" t="s">
        <v>282</v>
      </c>
      <c r="J293" s="81">
        <v>2049</v>
      </c>
      <c r="K293" s="82" t="s">
        <v>283</v>
      </c>
      <c r="L293" s="82" t="s">
        <v>1442</v>
      </c>
      <c r="M293" s="82">
        <v>142</v>
      </c>
      <c r="N293" s="82">
        <v>95</v>
      </c>
      <c r="O293" s="82">
        <v>13</v>
      </c>
      <c r="P293" s="82">
        <v>7</v>
      </c>
      <c r="Q293" s="82">
        <v>144</v>
      </c>
      <c r="R293" s="82">
        <v>77</v>
      </c>
      <c r="S293" s="82">
        <v>0.85</v>
      </c>
      <c r="T293" s="82" t="s">
        <v>1443</v>
      </c>
      <c r="U293" s="82" t="s">
        <v>284</v>
      </c>
      <c r="V293" s="67"/>
      <c r="W293" s="67"/>
      <c r="X293" s="67"/>
      <c r="Y293" s="67"/>
      <c r="Z293" s="67"/>
    </row>
    <row r="294" spans="1:27" s="42" customFormat="1" ht="24">
      <c r="A294" s="125"/>
      <c r="B294" s="131" t="s">
        <v>1111</v>
      </c>
      <c r="C294" s="126" t="s">
        <v>1375</v>
      </c>
      <c r="D294" s="127"/>
      <c r="E294" s="128"/>
      <c r="F294" s="127"/>
      <c r="G294" s="127" t="s">
        <v>1218</v>
      </c>
      <c r="H294" s="127"/>
      <c r="I294" s="127"/>
      <c r="J294" s="127" t="s">
        <v>1329</v>
      </c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9"/>
      <c r="W294" s="129"/>
      <c r="X294" s="129"/>
      <c r="Y294" s="129"/>
      <c r="Z294" s="129"/>
      <c r="AA294" s="42">
        <f>ROUND((142%*0.85*100),0)</f>
        <v>121</v>
      </c>
    </row>
    <row r="295" spans="1:27" s="42" customFormat="1" ht="24">
      <c r="A295" s="125"/>
      <c r="B295" s="131" t="s">
        <v>1114</v>
      </c>
      <c r="C295" s="126" t="s">
        <v>1376</v>
      </c>
      <c r="D295" s="127"/>
      <c r="E295" s="128"/>
      <c r="F295" s="127"/>
      <c r="G295" s="127" t="s">
        <v>1164</v>
      </c>
      <c r="H295" s="127"/>
      <c r="I295" s="127"/>
      <c r="J295" s="127" t="s">
        <v>1330</v>
      </c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9"/>
      <c r="W295" s="129"/>
      <c r="X295" s="129"/>
      <c r="Y295" s="129"/>
      <c r="Z295" s="129"/>
      <c r="AA295" s="42">
        <f>ROUND((95%*(0.85*0.8)*100),0)</f>
        <v>65</v>
      </c>
    </row>
    <row r="296" spans="1:26" ht="36">
      <c r="A296" s="78">
        <v>109</v>
      </c>
      <c r="B296" s="79" t="s">
        <v>285</v>
      </c>
      <c r="C296" s="80">
        <v>0.652</v>
      </c>
      <c r="D296" s="81">
        <v>3100.02</v>
      </c>
      <c r="E296" s="82" t="s">
        <v>286</v>
      </c>
      <c r="F296" s="81" t="s">
        <v>287</v>
      </c>
      <c r="G296" s="81" t="s">
        <v>288</v>
      </c>
      <c r="H296" s="81" t="s">
        <v>289</v>
      </c>
      <c r="I296" s="81" t="s">
        <v>290</v>
      </c>
      <c r="J296" s="81">
        <v>8215</v>
      </c>
      <c r="K296" s="82" t="s">
        <v>291</v>
      </c>
      <c r="L296" s="82" t="s">
        <v>1442</v>
      </c>
      <c r="M296" s="82">
        <v>142</v>
      </c>
      <c r="N296" s="82">
        <v>95</v>
      </c>
      <c r="O296" s="82">
        <v>9</v>
      </c>
      <c r="P296" s="82">
        <v>5</v>
      </c>
      <c r="Q296" s="82">
        <v>86</v>
      </c>
      <c r="R296" s="82">
        <v>46</v>
      </c>
      <c r="S296" s="82">
        <v>0.85</v>
      </c>
      <c r="T296" s="82" t="s">
        <v>1443</v>
      </c>
      <c r="U296" s="82" t="s">
        <v>292</v>
      </c>
      <c r="V296" s="67"/>
      <c r="W296" s="67"/>
      <c r="X296" s="67"/>
      <c r="Y296" s="67"/>
      <c r="Z296" s="67"/>
    </row>
    <row r="297" spans="1:27" s="42" customFormat="1" ht="24">
      <c r="A297" s="125"/>
      <c r="B297" s="131" t="s">
        <v>1111</v>
      </c>
      <c r="C297" s="126" t="s">
        <v>1375</v>
      </c>
      <c r="D297" s="127"/>
      <c r="E297" s="128"/>
      <c r="F297" s="127"/>
      <c r="G297" s="127" t="s">
        <v>1156</v>
      </c>
      <c r="H297" s="127"/>
      <c r="I297" s="127"/>
      <c r="J297" s="127" t="s">
        <v>1177</v>
      </c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9"/>
      <c r="W297" s="129"/>
      <c r="X297" s="129"/>
      <c r="Y297" s="129"/>
      <c r="Z297" s="129"/>
      <c r="AA297" s="42">
        <f>ROUND((142%*0.85*100),0)</f>
        <v>121</v>
      </c>
    </row>
    <row r="298" spans="1:27" s="42" customFormat="1" ht="24">
      <c r="A298" s="125"/>
      <c r="B298" s="131" t="s">
        <v>1114</v>
      </c>
      <c r="C298" s="126" t="s">
        <v>1376</v>
      </c>
      <c r="D298" s="127"/>
      <c r="E298" s="128"/>
      <c r="F298" s="127"/>
      <c r="G298" s="127" t="s">
        <v>1158</v>
      </c>
      <c r="H298" s="127"/>
      <c r="I298" s="127"/>
      <c r="J298" s="127" t="s">
        <v>1298</v>
      </c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9"/>
      <c r="W298" s="129"/>
      <c r="X298" s="129"/>
      <c r="Y298" s="129"/>
      <c r="Z298" s="129"/>
      <c r="AA298" s="42">
        <f>ROUND((95%*(0.85*0.8)*100),0)</f>
        <v>65</v>
      </c>
    </row>
    <row r="299" spans="1:26" ht="48">
      <c r="A299" s="78">
        <v>110</v>
      </c>
      <c r="B299" s="79" t="s">
        <v>293</v>
      </c>
      <c r="C299" s="80">
        <v>0.2606</v>
      </c>
      <c r="D299" s="81">
        <v>1882.77</v>
      </c>
      <c r="E299" s="82" t="s">
        <v>294</v>
      </c>
      <c r="F299" s="81" t="s">
        <v>295</v>
      </c>
      <c r="G299" s="81" t="s">
        <v>296</v>
      </c>
      <c r="H299" s="81" t="s">
        <v>297</v>
      </c>
      <c r="I299" s="81" t="s">
        <v>298</v>
      </c>
      <c r="J299" s="81">
        <v>3827</v>
      </c>
      <c r="K299" s="82" t="s">
        <v>299</v>
      </c>
      <c r="L299" s="82" t="s">
        <v>1442</v>
      </c>
      <c r="M299" s="82">
        <v>142</v>
      </c>
      <c r="N299" s="82">
        <v>95</v>
      </c>
      <c r="O299" s="82">
        <v>240</v>
      </c>
      <c r="P299" s="82">
        <v>136</v>
      </c>
      <c r="Q299" s="82">
        <v>2560</v>
      </c>
      <c r="R299" s="82">
        <v>1370</v>
      </c>
      <c r="S299" s="82">
        <v>0.85</v>
      </c>
      <c r="T299" s="82" t="s">
        <v>1443</v>
      </c>
      <c r="U299" s="82" t="s">
        <v>300</v>
      </c>
      <c r="V299" s="67"/>
      <c r="W299" s="67"/>
      <c r="X299" s="67"/>
      <c r="Y299" s="67"/>
      <c r="Z299" s="67"/>
    </row>
    <row r="300" spans="1:27" s="42" customFormat="1" ht="24">
      <c r="A300" s="125"/>
      <c r="B300" s="131" t="s">
        <v>1111</v>
      </c>
      <c r="C300" s="126" t="s">
        <v>1375</v>
      </c>
      <c r="D300" s="127"/>
      <c r="E300" s="128"/>
      <c r="F300" s="127"/>
      <c r="G300" s="127" t="s">
        <v>1331</v>
      </c>
      <c r="H300" s="127"/>
      <c r="I300" s="127"/>
      <c r="J300" s="127" t="s">
        <v>1332</v>
      </c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9"/>
      <c r="W300" s="129"/>
      <c r="X300" s="129"/>
      <c r="Y300" s="129"/>
      <c r="Z300" s="129"/>
      <c r="AA300" s="42">
        <f>ROUND((142%*0.85*100),0)</f>
        <v>121</v>
      </c>
    </row>
    <row r="301" spans="1:27" s="42" customFormat="1" ht="24">
      <c r="A301" s="125"/>
      <c r="B301" s="131" t="s">
        <v>1114</v>
      </c>
      <c r="C301" s="126" t="s">
        <v>1376</v>
      </c>
      <c r="D301" s="127"/>
      <c r="E301" s="128"/>
      <c r="F301" s="127"/>
      <c r="G301" s="127" t="s">
        <v>1333</v>
      </c>
      <c r="H301" s="127"/>
      <c r="I301" s="127"/>
      <c r="J301" s="127" t="s">
        <v>1334</v>
      </c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9"/>
      <c r="W301" s="129"/>
      <c r="X301" s="129"/>
      <c r="Y301" s="129"/>
      <c r="Z301" s="129"/>
      <c r="AA301" s="42">
        <f>ROUND((95%*(0.85*0.8)*100),0)</f>
        <v>65</v>
      </c>
    </row>
    <row r="302" spans="1:26" ht="72">
      <c r="A302" s="73">
        <v>111</v>
      </c>
      <c r="B302" s="74" t="s">
        <v>301</v>
      </c>
      <c r="C302" s="75">
        <v>18.55</v>
      </c>
      <c r="D302" s="76">
        <v>538</v>
      </c>
      <c r="E302" s="77" t="s">
        <v>186</v>
      </c>
      <c r="F302" s="76"/>
      <c r="G302" s="76">
        <v>9980</v>
      </c>
      <c r="H302" s="76" t="s">
        <v>302</v>
      </c>
      <c r="I302" s="76"/>
      <c r="J302" s="76">
        <v>45728</v>
      </c>
      <c r="K302" s="77" t="s">
        <v>303</v>
      </c>
      <c r="L302" s="77" t="s">
        <v>1447</v>
      </c>
      <c r="M302" s="77">
        <v>142</v>
      </c>
      <c r="N302" s="77">
        <v>95</v>
      </c>
      <c r="O302" s="77"/>
      <c r="P302" s="77"/>
      <c r="Q302" s="77"/>
      <c r="R302" s="77"/>
      <c r="S302" s="77">
        <v>0.85</v>
      </c>
      <c r="T302" s="77" t="s">
        <v>1443</v>
      </c>
      <c r="U302" s="77"/>
      <c r="V302" s="67"/>
      <c r="W302" s="67"/>
      <c r="X302" s="67"/>
      <c r="Y302" s="67"/>
      <c r="Z302" s="67"/>
    </row>
    <row r="303" spans="1:26" ht="72">
      <c r="A303" s="78">
        <v>112</v>
      </c>
      <c r="B303" s="79" t="s">
        <v>304</v>
      </c>
      <c r="C303" s="80">
        <v>0.899</v>
      </c>
      <c r="D303" s="81">
        <v>4820.77</v>
      </c>
      <c r="E303" s="82">
        <v>112.6</v>
      </c>
      <c r="F303" s="81" t="s">
        <v>305</v>
      </c>
      <c r="G303" s="81" t="s">
        <v>306</v>
      </c>
      <c r="H303" s="81">
        <v>101</v>
      </c>
      <c r="I303" s="81" t="s">
        <v>307</v>
      </c>
      <c r="J303" s="81">
        <v>28026</v>
      </c>
      <c r="K303" s="82">
        <v>1273</v>
      </c>
      <c r="L303" s="82" t="s">
        <v>1442</v>
      </c>
      <c r="M303" s="82">
        <v>95</v>
      </c>
      <c r="N303" s="82">
        <v>50</v>
      </c>
      <c r="O303" s="82">
        <v>789</v>
      </c>
      <c r="P303" s="82">
        <v>353</v>
      </c>
      <c r="Q303" s="82">
        <v>8431</v>
      </c>
      <c r="R303" s="82">
        <v>3550</v>
      </c>
      <c r="S303" s="82">
        <v>0.85</v>
      </c>
      <c r="T303" s="82" t="s">
        <v>1443</v>
      </c>
      <c r="U303" s="82" t="s">
        <v>308</v>
      </c>
      <c r="V303" s="67"/>
      <c r="W303" s="67"/>
      <c r="X303" s="67"/>
      <c r="Y303" s="67"/>
      <c r="Z303" s="67"/>
    </row>
    <row r="304" spans="1:27" s="42" customFormat="1" ht="24">
      <c r="A304" s="125"/>
      <c r="B304" s="131" t="s">
        <v>1111</v>
      </c>
      <c r="C304" s="126" t="s">
        <v>1369</v>
      </c>
      <c r="D304" s="127"/>
      <c r="E304" s="128"/>
      <c r="F304" s="127"/>
      <c r="G304" s="127" t="s">
        <v>1335</v>
      </c>
      <c r="H304" s="127"/>
      <c r="I304" s="127"/>
      <c r="J304" s="127" t="s">
        <v>1336</v>
      </c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9"/>
      <c r="W304" s="129"/>
      <c r="X304" s="129"/>
      <c r="Y304" s="129"/>
      <c r="Z304" s="129"/>
      <c r="AA304" s="42">
        <f>ROUND((95%*0.85*100),0)</f>
        <v>81</v>
      </c>
    </row>
    <row r="305" spans="1:27" s="42" customFormat="1" ht="24">
      <c r="A305" s="125"/>
      <c r="B305" s="131" t="s">
        <v>1114</v>
      </c>
      <c r="C305" s="126" t="s">
        <v>1385</v>
      </c>
      <c r="D305" s="127"/>
      <c r="E305" s="128"/>
      <c r="F305" s="127"/>
      <c r="G305" s="127" t="s">
        <v>1337</v>
      </c>
      <c r="H305" s="127"/>
      <c r="I305" s="127"/>
      <c r="J305" s="127" t="s">
        <v>1338</v>
      </c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9"/>
      <c r="W305" s="129"/>
      <c r="X305" s="129"/>
      <c r="Y305" s="129"/>
      <c r="Z305" s="129"/>
      <c r="AA305" s="42">
        <f>ROUND((50%*(0.85*0.8)*100),0)</f>
        <v>34</v>
      </c>
    </row>
    <row r="306" spans="1:26" ht="72">
      <c r="A306" s="78">
        <v>113</v>
      </c>
      <c r="B306" s="79" t="s">
        <v>309</v>
      </c>
      <c r="C306" s="80">
        <v>0.323</v>
      </c>
      <c r="D306" s="81">
        <v>7516.06</v>
      </c>
      <c r="E306" s="82" t="s">
        <v>310</v>
      </c>
      <c r="F306" s="81" t="s">
        <v>311</v>
      </c>
      <c r="G306" s="81" t="s">
        <v>312</v>
      </c>
      <c r="H306" s="81" t="s">
        <v>313</v>
      </c>
      <c r="I306" s="81" t="s">
        <v>314</v>
      </c>
      <c r="J306" s="81">
        <v>16921</v>
      </c>
      <c r="K306" s="82" t="s">
        <v>315</v>
      </c>
      <c r="L306" s="82" t="s">
        <v>1442</v>
      </c>
      <c r="M306" s="82">
        <v>95</v>
      </c>
      <c r="N306" s="82">
        <v>50</v>
      </c>
      <c r="O306" s="82">
        <v>477</v>
      </c>
      <c r="P306" s="82">
        <v>213</v>
      </c>
      <c r="Q306" s="82">
        <v>5099</v>
      </c>
      <c r="R306" s="82">
        <v>2147</v>
      </c>
      <c r="S306" s="82">
        <v>0.85</v>
      </c>
      <c r="T306" s="82" t="s">
        <v>1443</v>
      </c>
      <c r="U306" s="82" t="s">
        <v>316</v>
      </c>
      <c r="V306" s="67"/>
      <c r="W306" s="67"/>
      <c r="X306" s="67"/>
      <c r="Y306" s="67"/>
      <c r="Z306" s="67"/>
    </row>
    <row r="307" spans="1:27" s="42" customFormat="1" ht="24">
      <c r="A307" s="125"/>
      <c r="B307" s="131" t="s">
        <v>1111</v>
      </c>
      <c r="C307" s="126" t="s">
        <v>1369</v>
      </c>
      <c r="D307" s="127"/>
      <c r="E307" s="128"/>
      <c r="F307" s="127"/>
      <c r="G307" s="127" t="s">
        <v>1339</v>
      </c>
      <c r="H307" s="127"/>
      <c r="I307" s="127"/>
      <c r="J307" s="127" t="s">
        <v>1340</v>
      </c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9"/>
      <c r="W307" s="129"/>
      <c r="X307" s="129"/>
      <c r="Y307" s="129"/>
      <c r="Z307" s="129"/>
      <c r="AA307" s="42">
        <f>ROUND((95%*0.85*100),0)</f>
        <v>81</v>
      </c>
    </row>
    <row r="308" spans="1:27" s="42" customFormat="1" ht="24">
      <c r="A308" s="125"/>
      <c r="B308" s="131" t="s">
        <v>1114</v>
      </c>
      <c r="C308" s="126" t="s">
        <v>1385</v>
      </c>
      <c r="D308" s="127"/>
      <c r="E308" s="128"/>
      <c r="F308" s="127"/>
      <c r="G308" s="127" t="s">
        <v>1341</v>
      </c>
      <c r="H308" s="127"/>
      <c r="I308" s="127"/>
      <c r="J308" s="127" t="s">
        <v>1342</v>
      </c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9"/>
      <c r="W308" s="129"/>
      <c r="X308" s="129"/>
      <c r="Y308" s="129"/>
      <c r="Z308" s="129"/>
      <c r="AA308" s="42">
        <f>ROUND((50%*(0.85*0.8)*100),0)</f>
        <v>34</v>
      </c>
    </row>
    <row r="309" spans="1:26" ht="60">
      <c r="A309" s="78">
        <v>114</v>
      </c>
      <c r="B309" s="79" t="s">
        <v>317</v>
      </c>
      <c r="C309" s="80">
        <v>0.48</v>
      </c>
      <c r="D309" s="81">
        <v>2445.28</v>
      </c>
      <c r="E309" s="82">
        <v>2445.28</v>
      </c>
      <c r="F309" s="81"/>
      <c r="G309" s="81" t="s">
        <v>318</v>
      </c>
      <c r="H309" s="81">
        <v>1174</v>
      </c>
      <c r="I309" s="81"/>
      <c r="J309" s="81">
        <v>14759</v>
      </c>
      <c r="K309" s="82">
        <v>14759</v>
      </c>
      <c r="L309" s="82" t="s">
        <v>1442</v>
      </c>
      <c r="M309" s="82">
        <v>80</v>
      </c>
      <c r="N309" s="82">
        <v>45</v>
      </c>
      <c r="O309" s="82">
        <v>939</v>
      </c>
      <c r="P309" s="82">
        <v>449</v>
      </c>
      <c r="Q309" s="82">
        <v>10036</v>
      </c>
      <c r="R309" s="82">
        <v>4516</v>
      </c>
      <c r="S309" s="82">
        <v>0.85</v>
      </c>
      <c r="T309" s="82" t="s">
        <v>1443</v>
      </c>
      <c r="U309" s="82"/>
      <c r="V309" s="67"/>
      <c r="W309" s="67"/>
      <c r="X309" s="67"/>
      <c r="Y309" s="67"/>
      <c r="Z309" s="67"/>
    </row>
    <row r="310" spans="1:27" s="42" customFormat="1" ht="24">
      <c r="A310" s="125"/>
      <c r="B310" s="131" t="s">
        <v>1111</v>
      </c>
      <c r="C310" s="126" t="s">
        <v>1379</v>
      </c>
      <c r="D310" s="127"/>
      <c r="E310" s="128"/>
      <c r="F310" s="127"/>
      <c r="G310" s="127" t="s">
        <v>1343</v>
      </c>
      <c r="H310" s="127"/>
      <c r="I310" s="127"/>
      <c r="J310" s="127" t="s">
        <v>1344</v>
      </c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9"/>
      <c r="W310" s="129"/>
      <c r="X310" s="129"/>
      <c r="Y310" s="129"/>
      <c r="Z310" s="129"/>
      <c r="AA310" s="42">
        <f>ROUND((80%*0.85*100),0)</f>
        <v>68</v>
      </c>
    </row>
    <row r="311" spans="1:27" s="42" customFormat="1" ht="24">
      <c r="A311" s="125"/>
      <c r="B311" s="131" t="s">
        <v>1114</v>
      </c>
      <c r="C311" s="126" t="s">
        <v>1380</v>
      </c>
      <c r="D311" s="127"/>
      <c r="E311" s="128"/>
      <c r="F311" s="127"/>
      <c r="G311" s="127" t="s">
        <v>1345</v>
      </c>
      <c r="H311" s="127"/>
      <c r="I311" s="127"/>
      <c r="J311" s="127" t="s">
        <v>1346</v>
      </c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9"/>
      <c r="W311" s="129"/>
      <c r="X311" s="129"/>
      <c r="Y311" s="129"/>
      <c r="Z311" s="129"/>
      <c r="AA311" s="42">
        <f>ROUND((45%*(0.85*0.8)*100),0)</f>
        <v>31</v>
      </c>
    </row>
    <row r="312" spans="1:26" ht="60">
      <c r="A312" s="78">
        <v>115</v>
      </c>
      <c r="B312" s="79" t="s">
        <v>317</v>
      </c>
      <c r="C312" s="80">
        <v>1.59</v>
      </c>
      <c r="D312" s="81">
        <v>2445.28</v>
      </c>
      <c r="E312" s="82">
        <v>2445.28</v>
      </c>
      <c r="F312" s="81"/>
      <c r="G312" s="81" t="s">
        <v>319</v>
      </c>
      <c r="H312" s="81">
        <v>3888</v>
      </c>
      <c r="I312" s="81"/>
      <c r="J312" s="81">
        <v>48888</v>
      </c>
      <c r="K312" s="82">
        <v>48888</v>
      </c>
      <c r="L312" s="82" t="s">
        <v>1442</v>
      </c>
      <c r="M312" s="82">
        <v>80</v>
      </c>
      <c r="N312" s="82">
        <v>45</v>
      </c>
      <c r="O312" s="82">
        <v>3110</v>
      </c>
      <c r="P312" s="82">
        <v>1487</v>
      </c>
      <c r="Q312" s="82">
        <v>33244</v>
      </c>
      <c r="R312" s="82">
        <v>14960</v>
      </c>
      <c r="S312" s="82">
        <v>0.85</v>
      </c>
      <c r="T312" s="82" t="s">
        <v>1443</v>
      </c>
      <c r="U312" s="82"/>
      <c r="V312" s="67"/>
      <c r="W312" s="67"/>
      <c r="X312" s="67"/>
      <c r="Y312" s="67"/>
      <c r="Z312" s="67"/>
    </row>
    <row r="313" spans="1:27" s="42" customFormat="1" ht="24">
      <c r="A313" s="125"/>
      <c r="B313" s="131" t="s">
        <v>1111</v>
      </c>
      <c r="C313" s="126" t="s">
        <v>1379</v>
      </c>
      <c r="D313" s="127"/>
      <c r="E313" s="128"/>
      <c r="F313" s="127"/>
      <c r="G313" s="127" t="s">
        <v>1347</v>
      </c>
      <c r="H313" s="127"/>
      <c r="I313" s="127"/>
      <c r="J313" s="127" t="s">
        <v>1348</v>
      </c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9"/>
      <c r="W313" s="129"/>
      <c r="X313" s="129"/>
      <c r="Y313" s="129"/>
      <c r="Z313" s="129"/>
      <c r="AA313" s="42">
        <f>ROUND((80%*0.85*100),0)</f>
        <v>68</v>
      </c>
    </row>
    <row r="314" spans="1:27" s="42" customFormat="1" ht="24">
      <c r="A314" s="125"/>
      <c r="B314" s="131" t="s">
        <v>1114</v>
      </c>
      <c r="C314" s="126" t="s">
        <v>1380</v>
      </c>
      <c r="D314" s="127"/>
      <c r="E314" s="128"/>
      <c r="F314" s="127"/>
      <c r="G314" s="127" t="s">
        <v>1349</v>
      </c>
      <c r="H314" s="127"/>
      <c r="I314" s="127"/>
      <c r="J314" s="127" t="s">
        <v>1350</v>
      </c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9"/>
      <c r="W314" s="129"/>
      <c r="X314" s="129"/>
      <c r="Y314" s="129"/>
      <c r="Z314" s="129"/>
      <c r="AA314" s="42">
        <f>ROUND((45%*(0.85*0.8)*100),0)</f>
        <v>31</v>
      </c>
    </row>
    <row r="315" spans="1:26" ht="48">
      <c r="A315" s="78">
        <v>116</v>
      </c>
      <c r="B315" s="79" t="s">
        <v>320</v>
      </c>
      <c r="C315" s="80">
        <v>31.71</v>
      </c>
      <c r="D315" s="81">
        <v>1431.41</v>
      </c>
      <c r="E315" s="82" t="s">
        <v>321</v>
      </c>
      <c r="F315" s="81" t="s">
        <v>322</v>
      </c>
      <c r="G315" s="81" t="s">
        <v>323</v>
      </c>
      <c r="H315" s="81" t="s">
        <v>324</v>
      </c>
      <c r="I315" s="81" t="s">
        <v>325</v>
      </c>
      <c r="J315" s="81">
        <v>165326</v>
      </c>
      <c r="K315" s="82" t="s">
        <v>326</v>
      </c>
      <c r="L315" s="82" t="s">
        <v>1442</v>
      </c>
      <c r="M315" s="82">
        <v>130</v>
      </c>
      <c r="N315" s="82">
        <v>89</v>
      </c>
      <c r="O315" s="82">
        <v>4519</v>
      </c>
      <c r="P315" s="82">
        <v>2630</v>
      </c>
      <c r="Q315" s="82">
        <v>48318</v>
      </c>
      <c r="R315" s="82">
        <v>26464</v>
      </c>
      <c r="S315" s="82">
        <v>0.85</v>
      </c>
      <c r="T315" s="82" t="s">
        <v>1443</v>
      </c>
      <c r="U315" s="82" t="s">
        <v>327</v>
      </c>
      <c r="V315" s="67"/>
      <c r="W315" s="67"/>
      <c r="X315" s="67"/>
      <c r="Y315" s="67"/>
      <c r="Z315" s="67"/>
    </row>
    <row r="316" spans="1:27" s="42" customFormat="1" ht="24">
      <c r="A316" s="125"/>
      <c r="B316" s="131" t="s">
        <v>1111</v>
      </c>
      <c r="C316" s="126" t="s">
        <v>1367</v>
      </c>
      <c r="D316" s="127"/>
      <c r="E316" s="128"/>
      <c r="F316" s="127"/>
      <c r="G316" s="127" t="s">
        <v>1351</v>
      </c>
      <c r="H316" s="127"/>
      <c r="I316" s="127"/>
      <c r="J316" s="127" t="s">
        <v>1352</v>
      </c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9"/>
      <c r="W316" s="129"/>
      <c r="X316" s="129"/>
      <c r="Y316" s="129"/>
      <c r="Z316" s="129"/>
      <c r="AA316" s="42">
        <f>ROUND((130%*0.85*100),0)</f>
        <v>111</v>
      </c>
    </row>
    <row r="317" spans="1:27" s="42" customFormat="1" ht="24">
      <c r="A317" s="125"/>
      <c r="B317" s="131" t="s">
        <v>1114</v>
      </c>
      <c r="C317" s="126" t="s">
        <v>1368</v>
      </c>
      <c r="D317" s="127"/>
      <c r="E317" s="128"/>
      <c r="F317" s="127"/>
      <c r="G317" s="127" t="s">
        <v>1353</v>
      </c>
      <c r="H317" s="127"/>
      <c r="I317" s="127"/>
      <c r="J317" s="127" t="s">
        <v>1354</v>
      </c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9"/>
      <c r="W317" s="129"/>
      <c r="X317" s="129"/>
      <c r="Y317" s="129"/>
      <c r="Z317" s="129"/>
      <c r="AA317" s="42">
        <f>ROUND((89%*(0.85*0.8)*100),0)</f>
        <v>61</v>
      </c>
    </row>
    <row r="318" spans="1:26" ht="48">
      <c r="A318" s="78">
        <v>117</v>
      </c>
      <c r="B318" s="79" t="s">
        <v>328</v>
      </c>
      <c r="C318" s="80">
        <v>0.818</v>
      </c>
      <c r="D318" s="81">
        <v>1147.08</v>
      </c>
      <c r="E318" s="82">
        <v>1147.08</v>
      </c>
      <c r="F318" s="81"/>
      <c r="G318" s="81" t="s">
        <v>329</v>
      </c>
      <c r="H318" s="81">
        <v>938</v>
      </c>
      <c r="I318" s="81"/>
      <c r="J318" s="81">
        <v>11802</v>
      </c>
      <c r="K318" s="82">
        <v>11802</v>
      </c>
      <c r="L318" s="82" t="s">
        <v>1442</v>
      </c>
      <c r="M318" s="82">
        <v>80</v>
      </c>
      <c r="N318" s="82">
        <v>45</v>
      </c>
      <c r="O318" s="82">
        <v>750</v>
      </c>
      <c r="P318" s="82">
        <v>359</v>
      </c>
      <c r="Q318" s="82">
        <v>8025</v>
      </c>
      <c r="R318" s="82">
        <v>3611</v>
      </c>
      <c r="S318" s="82">
        <v>0.85</v>
      </c>
      <c r="T318" s="82" t="s">
        <v>1443</v>
      </c>
      <c r="U318" s="82"/>
      <c r="V318" s="67"/>
      <c r="W318" s="67"/>
      <c r="X318" s="67"/>
      <c r="Y318" s="67"/>
      <c r="Z318" s="67"/>
    </row>
    <row r="319" spans="1:27" s="42" customFormat="1" ht="24">
      <c r="A319" s="125"/>
      <c r="B319" s="131" t="s">
        <v>1111</v>
      </c>
      <c r="C319" s="126" t="s">
        <v>1379</v>
      </c>
      <c r="D319" s="127"/>
      <c r="E319" s="128"/>
      <c r="F319" s="127"/>
      <c r="G319" s="127" t="s">
        <v>1355</v>
      </c>
      <c r="H319" s="127"/>
      <c r="I319" s="127"/>
      <c r="J319" s="127" t="s">
        <v>1356</v>
      </c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9"/>
      <c r="W319" s="129"/>
      <c r="X319" s="129"/>
      <c r="Y319" s="129"/>
      <c r="Z319" s="129"/>
      <c r="AA319" s="42">
        <f>ROUND((80%*0.85*100),0)</f>
        <v>68</v>
      </c>
    </row>
    <row r="320" spans="1:27" s="42" customFormat="1" ht="24">
      <c r="A320" s="125"/>
      <c r="B320" s="131" t="s">
        <v>1114</v>
      </c>
      <c r="C320" s="126" t="s">
        <v>1380</v>
      </c>
      <c r="D320" s="127"/>
      <c r="E320" s="128"/>
      <c r="F320" s="127"/>
      <c r="G320" s="127" t="s">
        <v>1144</v>
      </c>
      <c r="H320" s="127"/>
      <c r="I320" s="127"/>
      <c r="J320" s="127" t="s">
        <v>1357</v>
      </c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9"/>
      <c r="W320" s="129"/>
      <c r="X320" s="129"/>
      <c r="Y320" s="129"/>
      <c r="Z320" s="129"/>
      <c r="AA320" s="42">
        <f>ROUND((45%*(0.85*0.8)*100),0)</f>
        <v>31</v>
      </c>
    </row>
    <row r="321" spans="1:26" ht="60">
      <c r="A321" s="78">
        <v>118</v>
      </c>
      <c r="B321" s="79" t="s">
        <v>330</v>
      </c>
      <c r="C321" s="80">
        <v>0.9762</v>
      </c>
      <c r="D321" s="81">
        <v>885.6</v>
      </c>
      <c r="E321" s="82"/>
      <c r="F321" s="81" t="s">
        <v>331</v>
      </c>
      <c r="G321" s="81" t="s">
        <v>332</v>
      </c>
      <c r="H321" s="81"/>
      <c r="I321" s="81" t="s">
        <v>333</v>
      </c>
      <c r="J321" s="81">
        <v>6059</v>
      </c>
      <c r="K321" s="82"/>
      <c r="L321" s="82" t="s">
        <v>1442</v>
      </c>
      <c r="M321" s="82">
        <v>95</v>
      </c>
      <c r="N321" s="82">
        <v>50</v>
      </c>
      <c r="O321" s="82">
        <v>112</v>
      </c>
      <c r="P321" s="82">
        <v>50</v>
      </c>
      <c r="Q321" s="82">
        <v>1194</v>
      </c>
      <c r="R321" s="82">
        <v>503</v>
      </c>
      <c r="S321" s="82">
        <v>0.85</v>
      </c>
      <c r="T321" s="82" t="s">
        <v>1443</v>
      </c>
      <c r="U321" s="82" t="s">
        <v>334</v>
      </c>
      <c r="V321" s="67"/>
      <c r="W321" s="67"/>
      <c r="X321" s="67"/>
      <c r="Y321" s="67"/>
      <c r="Z321" s="67"/>
    </row>
    <row r="322" spans="1:27" s="42" customFormat="1" ht="24">
      <c r="A322" s="125"/>
      <c r="B322" s="131" t="s">
        <v>1111</v>
      </c>
      <c r="C322" s="126" t="s">
        <v>1369</v>
      </c>
      <c r="D322" s="127"/>
      <c r="E322" s="128"/>
      <c r="F322" s="127"/>
      <c r="G322" s="127" t="s">
        <v>1358</v>
      </c>
      <c r="H322" s="127"/>
      <c r="I322" s="127"/>
      <c r="J322" s="127" t="s">
        <v>1359</v>
      </c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9"/>
      <c r="W322" s="129"/>
      <c r="X322" s="129"/>
      <c r="Y322" s="129"/>
      <c r="Z322" s="129"/>
      <c r="AA322" s="42">
        <f>ROUND((95%*0.85*100),0)</f>
        <v>81</v>
      </c>
    </row>
    <row r="323" spans="1:27" s="42" customFormat="1" ht="24">
      <c r="A323" s="125"/>
      <c r="B323" s="131" t="s">
        <v>1114</v>
      </c>
      <c r="C323" s="126" t="s">
        <v>1385</v>
      </c>
      <c r="D323" s="127"/>
      <c r="E323" s="128"/>
      <c r="F323" s="127"/>
      <c r="G323" s="127" t="s">
        <v>1133</v>
      </c>
      <c r="H323" s="127"/>
      <c r="I323" s="127"/>
      <c r="J323" s="127" t="s">
        <v>1360</v>
      </c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9"/>
      <c r="W323" s="129"/>
      <c r="X323" s="129"/>
      <c r="Y323" s="129"/>
      <c r="Z323" s="129"/>
      <c r="AA323" s="42">
        <f>ROUND((50%*(0.85*0.8)*100),0)</f>
        <v>34</v>
      </c>
    </row>
    <row r="324" spans="1:26" ht="48">
      <c r="A324" s="78">
        <v>119</v>
      </c>
      <c r="B324" s="79" t="s">
        <v>335</v>
      </c>
      <c r="C324" s="80">
        <v>9.762</v>
      </c>
      <c r="D324" s="81">
        <v>399.93</v>
      </c>
      <c r="E324" s="82">
        <v>161.27</v>
      </c>
      <c r="F324" s="81" t="s">
        <v>336</v>
      </c>
      <c r="G324" s="81" t="s">
        <v>337</v>
      </c>
      <c r="H324" s="81">
        <v>1574</v>
      </c>
      <c r="I324" s="81" t="s">
        <v>338</v>
      </c>
      <c r="J324" s="81">
        <v>34863</v>
      </c>
      <c r="K324" s="82">
        <v>19803</v>
      </c>
      <c r="L324" s="82" t="s">
        <v>1442</v>
      </c>
      <c r="M324" s="82">
        <v>95</v>
      </c>
      <c r="N324" s="82">
        <v>50</v>
      </c>
      <c r="O324" s="82">
        <v>1905</v>
      </c>
      <c r="P324" s="82">
        <v>852</v>
      </c>
      <c r="Q324" s="82">
        <v>20364</v>
      </c>
      <c r="R324" s="82">
        <v>8574</v>
      </c>
      <c r="S324" s="82">
        <v>0.85</v>
      </c>
      <c r="T324" s="82" t="s">
        <v>1443</v>
      </c>
      <c r="U324" s="82" t="s">
        <v>339</v>
      </c>
      <c r="V324" s="67"/>
      <c r="W324" s="67"/>
      <c r="X324" s="67"/>
      <c r="Y324" s="67"/>
      <c r="Z324" s="67"/>
    </row>
    <row r="325" spans="1:27" s="42" customFormat="1" ht="24">
      <c r="A325" s="133"/>
      <c r="B325" s="137" t="s">
        <v>1111</v>
      </c>
      <c r="C325" s="134" t="s">
        <v>1369</v>
      </c>
      <c r="D325" s="135"/>
      <c r="E325" s="136"/>
      <c r="F325" s="135"/>
      <c r="G325" s="135" t="s">
        <v>1361</v>
      </c>
      <c r="H325" s="135"/>
      <c r="I325" s="135"/>
      <c r="J325" s="135" t="s">
        <v>1362</v>
      </c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29"/>
      <c r="W325" s="129"/>
      <c r="X325" s="129"/>
      <c r="Y325" s="129"/>
      <c r="Z325" s="129"/>
      <c r="AA325" s="42">
        <f>ROUND((95%*0.85*100),0)</f>
        <v>81</v>
      </c>
    </row>
    <row r="326" spans="1:27" s="42" customFormat="1" ht="24">
      <c r="A326" s="133"/>
      <c r="B326" s="137" t="s">
        <v>1114</v>
      </c>
      <c r="C326" s="134" t="s">
        <v>1385</v>
      </c>
      <c r="D326" s="135"/>
      <c r="E326" s="136"/>
      <c r="F326" s="135"/>
      <c r="G326" s="135" t="s">
        <v>1363</v>
      </c>
      <c r="H326" s="135"/>
      <c r="I326" s="135"/>
      <c r="J326" s="135" t="s">
        <v>1364</v>
      </c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29"/>
      <c r="W326" s="129"/>
      <c r="X326" s="129"/>
      <c r="Y326" s="129"/>
      <c r="Z326" s="129"/>
      <c r="AA326" s="42">
        <f>ROUND((50%*(0.85*0.8)*100),0)</f>
        <v>34</v>
      </c>
    </row>
    <row r="327" spans="1:26" ht="72">
      <c r="A327" s="78">
        <v>120</v>
      </c>
      <c r="B327" s="79" t="s">
        <v>340</v>
      </c>
      <c r="C327" s="80">
        <v>579.06</v>
      </c>
      <c r="D327" s="81">
        <v>4.8</v>
      </c>
      <c r="E327" s="82"/>
      <c r="F327" s="81">
        <v>4.8</v>
      </c>
      <c r="G327" s="81">
        <v>2779</v>
      </c>
      <c r="H327" s="81"/>
      <c r="I327" s="81">
        <v>2779</v>
      </c>
      <c r="J327" s="81">
        <v>13064</v>
      </c>
      <c r="K327" s="82"/>
      <c r="L327" s="82" t="s">
        <v>1442</v>
      </c>
      <c r="M327" s="82"/>
      <c r="N327" s="82"/>
      <c r="O327" s="82"/>
      <c r="P327" s="82"/>
      <c r="Q327" s="82"/>
      <c r="R327" s="82"/>
      <c r="S327" s="82"/>
      <c r="T327" s="82"/>
      <c r="U327" s="82">
        <v>13064</v>
      </c>
      <c r="V327" s="67"/>
      <c r="W327" s="67"/>
      <c r="X327" s="67"/>
      <c r="Y327" s="67"/>
      <c r="Z327" s="67"/>
    </row>
    <row r="328" spans="1:26" ht="36">
      <c r="A328" s="156" t="s">
        <v>341</v>
      </c>
      <c r="B328" s="157"/>
      <c r="C328" s="157"/>
      <c r="D328" s="157"/>
      <c r="E328" s="157"/>
      <c r="F328" s="157"/>
      <c r="G328" s="76">
        <v>227188</v>
      </c>
      <c r="H328" s="76" t="s">
        <v>342</v>
      </c>
      <c r="I328" s="76" t="s">
        <v>343</v>
      </c>
      <c r="J328" s="76">
        <v>1140614</v>
      </c>
      <c r="K328" s="77" t="s">
        <v>344</v>
      </c>
      <c r="L328" s="77"/>
      <c r="M328" s="77"/>
      <c r="N328" s="77"/>
      <c r="O328" s="77"/>
      <c r="P328" s="77"/>
      <c r="Q328" s="77"/>
      <c r="R328" s="77"/>
      <c r="S328" s="77"/>
      <c r="T328" s="77"/>
      <c r="U328" s="77" t="s">
        <v>345</v>
      </c>
      <c r="V328" s="67"/>
      <c r="W328" s="67"/>
      <c r="X328" s="67"/>
      <c r="Y328" s="67"/>
      <c r="Z328" s="67"/>
    </row>
    <row r="329" spans="1:26" ht="12.75">
      <c r="A329" s="156" t="s">
        <v>346</v>
      </c>
      <c r="B329" s="157"/>
      <c r="C329" s="157"/>
      <c r="D329" s="157"/>
      <c r="E329" s="157"/>
      <c r="F329" s="157"/>
      <c r="G329" s="76"/>
      <c r="H329" s="76"/>
      <c r="I329" s="76"/>
      <c r="J329" s="76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67"/>
      <c r="W329" s="67"/>
      <c r="X329" s="67"/>
      <c r="Y329" s="67"/>
      <c r="Z329" s="67"/>
    </row>
    <row r="330" spans="1:26" ht="12.75">
      <c r="A330" s="156" t="s">
        <v>347</v>
      </c>
      <c r="B330" s="157"/>
      <c r="C330" s="157"/>
      <c r="D330" s="157"/>
      <c r="E330" s="157"/>
      <c r="F330" s="157"/>
      <c r="G330" s="76">
        <v>23093</v>
      </c>
      <c r="H330" s="76"/>
      <c r="I330" s="76"/>
      <c r="J330" s="76">
        <v>290360</v>
      </c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67"/>
      <c r="W330" s="67"/>
      <c r="X330" s="67"/>
      <c r="Y330" s="67"/>
      <c r="Z330" s="67"/>
    </row>
    <row r="331" spans="1:26" ht="12.75">
      <c r="A331" s="156" t="s">
        <v>348</v>
      </c>
      <c r="B331" s="157"/>
      <c r="C331" s="157"/>
      <c r="D331" s="157"/>
      <c r="E331" s="157"/>
      <c r="F331" s="157"/>
      <c r="G331" s="76">
        <v>183358</v>
      </c>
      <c r="H331" s="76"/>
      <c r="I331" s="76"/>
      <c r="J331" s="76">
        <v>752105</v>
      </c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67"/>
      <c r="W331" s="67"/>
      <c r="X331" s="67"/>
      <c r="Y331" s="67"/>
      <c r="Z331" s="67"/>
    </row>
    <row r="332" spans="1:26" ht="12.75">
      <c r="A332" s="156" t="s">
        <v>349</v>
      </c>
      <c r="B332" s="157"/>
      <c r="C332" s="157"/>
      <c r="D332" s="157"/>
      <c r="E332" s="157"/>
      <c r="F332" s="157"/>
      <c r="G332" s="76">
        <v>23282</v>
      </c>
      <c r="H332" s="76"/>
      <c r="I332" s="76"/>
      <c r="J332" s="76">
        <v>130162</v>
      </c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67"/>
      <c r="W332" s="67"/>
      <c r="X332" s="67"/>
      <c r="Y332" s="67"/>
      <c r="Z332" s="67"/>
    </row>
    <row r="333" spans="1:26" ht="12.75">
      <c r="A333" s="158" t="s">
        <v>350</v>
      </c>
      <c r="B333" s="159"/>
      <c r="C333" s="159"/>
      <c r="D333" s="159"/>
      <c r="E333" s="159"/>
      <c r="F333" s="159"/>
      <c r="G333" s="76">
        <v>24842</v>
      </c>
      <c r="H333" s="76"/>
      <c r="I333" s="76"/>
      <c r="J333" s="76">
        <v>265491</v>
      </c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67"/>
      <c r="W333" s="67"/>
      <c r="X333" s="67"/>
      <c r="Y333" s="67"/>
      <c r="Z333" s="67"/>
    </row>
    <row r="334" spans="1:26" ht="12.75">
      <c r="A334" s="158" t="s">
        <v>351</v>
      </c>
      <c r="B334" s="159"/>
      <c r="C334" s="159"/>
      <c r="D334" s="159"/>
      <c r="E334" s="159"/>
      <c r="F334" s="159"/>
      <c r="G334" s="76">
        <v>13685</v>
      </c>
      <c r="H334" s="76"/>
      <c r="I334" s="76"/>
      <c r="J334" s="76">
        <v>137665</v>
      </c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67"/>
      <c r="W334" s="67"/>
      <c r="X334" s="67"/>
      <c r="Y334" s="67"/>
      <c r="Z334" s="67"/>
    </row>
    <row r="335" spans="1:26" ht="12.75" customHeight="1">
      <c r="A335" s="158" t="s">
        <v>352</v>
      </c>
      <c r="B335" s="159"/>
      <c r="C335" s="159"/>
      <c r="D335" s="159"/>
      <c r="E335" s="159"/>
      <c r="F335" s="159"/>
      <c r="G335" s="76"/>
      <c r="H335" s="76"/>
      <c r="I335" s="76"/>
      <c r="J335" s="76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67"/>
      <c r="W335" s="67"/>
      <c r="X335" s="67"/>
      <c r="Y335" s="67"/>
      <c r="Z335" s="67"/>
    </row>
    <row r="336" spans="1:26" ht="12.75">
      <c r="A336" s="156" t="s">
        <v>353</v>
      </c>
      <c r="B336" s="157"/>
      <c r="C336" s="157"/>
      <c r="D336" s="157"/>
      <c r="E336" s="157"/>
      <c r="F336" s="157"/>
      <c r="G336" s="76">
        <v>248667</v>
      </c>
      <c r="H336" s="76"/>
      <c r="I336" s="76"/>
      <c r="J336" s="76">
        <v>1456864</v>
      </c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67"/>
      <c r="W336" s="67"/>
      <c r="X336" s="67"/>
      <c r="Y336" s="67"/>
      <c r="Z336" s="67"/>
    </row>
    <row r="337" spans="1:26" ht="12.75">
      <c r="A337" s="156" t="s">
        <v>354</v>
      </c>
      <c r="B337" s="157"/>
      <c r="C337" s="157"/>
      <c r="D337" s="157"/>
      <c r="E337" s="157"/>
      <c r="F337" s="157"/>
      <c r="G337" s="76">
        <v>17048</v>
      </c>
      <c r="H337" s="76"/>
      <c r="I337" s="76"/>
      <c r="J337" s="76">
        <v>86906</v>
      </c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67"/>
      <c r="W337" s="67"/>
      <c r="X337" s="67"/>
      <c r="Y337" s="67"/>
      <c r="Z337" s="67"/>
    </row>
    <row r="338" spans="1:26" ht="12.75">
      <c r="A338" s="156" t="s">
        <v>355</v>
      </c>
      <c r="B338" s="157"/>
      <c r="C338" s="157"/>
      <c r="D338" s="157"/>
      <c r="E338" s="157"/>
      <c r="F338" s="157"/>
      <c r="G338" s="76">
        <v>265715</v>
      </c>
      <c r="H338" s="76"/>
      <c r="I338" s="76"/>
      <c r="J338" s="76">
        <v>1543770</v>
      </c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67"/>
      <c r="W338" s="67"/>
      <c r="X338" s="67"/>
      <c r="Y338" s="67"/>
      <c r="Z338" s="67"/>
    </row>
    <row r="339" spans="1:26" s="140" customFormat="1" ht="12.75">
      <c r="A339" s="162" t="s">
        <v>356</v>
      </c>
      <c r="B339" s="163"/>
      <c r="C339" s="163"/>
      <c r="D339" s="163"/>
      <c r="E339" s="163"/>
      <c r="F339" s="164"/>
      <c r="G339" s="146">
        <v>265715</v>
      </c>
      <c r="H339" s="146"/>
      <c r="I339" s="146"/>
      <c r="J339" s="146">
        <v>1543770</v>
      </c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58"/>
      <c r="W339" s="58"/>
      <c r="X339" s="58"/>
      <c r="Y339" s="58"/>
      <c r="Z339" s="58"/>
    </row>
    <row r="340" spans="1:26" s="144" customFormat="1" ht="12.75">
      <c r="A340" s="165" t="s">
        <v>1365</v>
      </c>
      <c r="B340" s="166"/>
      <c r="C340" s="166"/>
      <c r="D340" s="166"/>
      <c r="E340" s="166"/>
      <c r="F340" s="167"/>
      <c r="G340" s="150">
        <v>108</v>
      </c>
      <c r="H340" s="148"/>
      <c r="I340" s="148"/>
      <c r="J340" s="150">
        <v>91</v>
      </c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3"/>
      <c r="W340" s="143"/>
      <c r="X340" s="143"/>
      <c r="Y340" s="143"/>
      <c r="Z340" s="143"/>
    </row>
    <row r="341" spans="1:26" s="144" customFormat="1" ht="12.75">
      <c r="A341" s="165" t="s">
        <v>1366</v>
      </c>
      <c r="B341" s="166"/>
      <c r="C341" s="166"/>
      <c r="D341" s="166"/>
      <c r="E341" s="166"/>
      <c r="F341" s="167"/>
      <c r="G341" s="150">
        <v>59</v>
      </c>
      <c r="H341" s="148"/>
      <c r="I341" s="148"/>
      <c r="J341" s="150">
        <v>47</v>
      </c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3"/>
      <c r="W341" s="143"/>
      <c r="X341" s="143"/>
      <c r="Y341" s="143"/>
      <c r="Z341" s="143"/>
    </row>
    <row r="342" spans="1:26" ht="36">
      <c r="A342" s="156" t="s">
        <v>357</v>
      </c>
      <c r="B342" s="157"/>
      <c r="C342" s="157"/>
      <c r="D342" s="157"/>
      <c r="E342" s="157"/>
      <c r="F342" s="157"/>
      <c r="G342" s="76">
        <v>227188</v>
      </c>
      <c r="H342" s="76" t="s">
        <v>342</v>
      </c>
      <c r="I342" s="76" t="s">
        <v>343</v>
      </c>
      <c r="J342" s="76">
        <v>1140614</v>
      </c>
      <c r="K342" s="77" t="s">
        <v>344</v>
      </c>
      <c r="L342" s="77"/>
      <c r="M342" s="77"/>
      <c r="N342" s="77"/>
      <c r="O342" s="77"/>
      <c r="P342" s="77"/>
      <c r="Q342" s="77"/>
      <c r="R342" s="77"/>
      <c r="S342" s="77"/>
      <c r="T342" s="77"/>
      <c r="U342" s="77" t="s">
        <v>345</v>
      </c>
      <c r="V342" s="67"/>
      <c r="W342" s="67"/>
      <c r="X342" s="67"/>
      <c r="Y342" s="67"/>
      <c r="Z342" s="67"/>
    </row>
    <row r="343" spans="1:26" ht="12.75">
      <c r="A343" s="156" t="s">
        <v>346</v>
      </c>
      <c r="B343" s="157"/>
      <c r="C343" s="157"/>
      <c r="D343" s="157"/>
      <c r="E343" s="157"/>
      <c r="F343" s="157"/>
      <c r="G343" s="76"/>
      <c r="H343" s="76"/>
      <c r="I343" s="76"/>
      <c r="J343" s="76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67"/>
      <c r="W343" s="67"/>
      <c r="X343" s="67"/>
      <c r="Y343" s="67"/>
      <c r="Z343" s="67"/>
    </row>
    <row r="344" spans="1:26" ht="12.75">
      <c r="A344" s="156" t="s">
        <v>347</v>
      </c>
      <c r="B344" s="157"/>
      <c r="C344" s="157"/>
      <c r="D344" s="157"/>
      <c r="E344" s="157"/>
      <c r="F344" s="157"/>
      <c r="G344" s="76">
        <v>23093</v>
      </c>
      <c r="H344" s="76"/>
      <c r="I344" s="76"/>
      <c r="J344" s="76">
        <v>290360</v>
      </c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67"/>
      <c r="W344" s="67"/>
      <c r="X344" s="67"/>
      <c r="Y344" s="67"/>
      <c r="Z344" s="67"/>
    </row>
    <row r="345" spans="1:26" ht="12.75">
      <c r="A345" s="156" t="s">
        <v>348</v>
      </c>
      <c r="B345" s="157"/>
      <c r="C345" s="157"/>
      <c r="D345" s="157"/>
      <c r="E345" s="157"/>
      <c r="F345" s="157"/>
      <c r="G345" s="76">
        <v>183358</v>
      </c>
      <c r="H345" s="76"/>
      <c r="I345" s="76"/>
      <c r="J345" s="76">
        <v>752105</v>
      </c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67"/>
      <c r="W345" s="67"/>
      <c r="X345" s="67"/>
      <c r="Y345" s="67"/>
      <c r="Z345" s="67"/>
    </row>
    <row r="346" spans="1:26" ht="12.75">
      <c r="A346" s="156" t="s">
        <v>349</v>
      </c>
      <c r="B346" s="157"/>
      <c r="C346" s="157"/>
      <c r="D346" s="157"/>
      <c r="E346" s="157"/>
      <c r="F346" s="157"/>
      <c r="G346" s="76">
        <v>23282</v>
      </c>
      <c r="H346" s="76"/>
      <c r="I346" s="76"/>
      <c r="J346" s="76">
        <v>130162</v>
      </c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67"/>
      <c r="W346" s="67"/>
      <c r="X346" s="67"/>
      <c r="Y346" s="67"/>
      <c r="Z346" s="67"/>
    </row>
    <row r="347" spans="1:26" ht="12.75">
      <c r="A347" s="158" t="s">
        <v>350</v>
      </c>
      <c r="B347" s="159"/>
      <c r="C347" s="159"/>
      <c r="D347" s="159"/>
      <c r="E347" s="159"/>
      <c r="F347" s="159"/>
      <c r="G347" s="76">
        <v>24842</v>
      </c>
      <c r="H347" s="76"/>
      <c r="I347" s="76"/>
      <c r="J347" s="76">
        <v>265491</v>
      </c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67"/>
      <c r="W347" s="67"/>
      <c r="X347" s="67"/>
      <c r="Y347" s="67"/>
      <c r="Z347" s="67"/>
    </row>
    <row r="348" spans="1:26" ht="12.75">
      <c r="A348" s="158" t="s">
        <v>351</v>
      </c>
      <c r="B348" s="159"/>
      <c r="C348" s="159"/>
      <c r="D348" s="159"/>
      <c r="E348" s="159"/>
      <c r="F348" s="159"/>
      <c r="G348" s="76">
        <v>13685</v>
      </c>
      <c r="H348" s="76"/>
      <c r="I348" s="76"/>
      <c r="J348" s="76">
        <v>137665</v>
      </c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67"/>
      <c r="W348" s="67"/>
      <c r="X348" s="67"/>
      <c r="Y348" s="67"/>
      <c r="Z348" s="67"/>
    </row>
    <row r="349" spans="1:26" ht="12.75">
      <c r="A349" s="158" t="s">
        <v>358</v>
      </c>
      <c r="B349" s="159"/>
      <c r="C349" s="159"/>
      <c r="D349" s="159"/>
      <c r="E349" s="159"/>
      <c r="F349" s="159"/>
      <c r="G349" s="76"/>
      <c r="H349" s="76"/>
      <c r="I349" s="76"/>
      <c r="J349" s="76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67"/>
      <c r="W349" s="67"/>
      <c r="X349" s="67"/>
      <c r="Y349" s="67"/>
      <c r="Z349" s="67"/>
    </row>
    <row r="350" spans="1:26" ht="12.75">
      <c r="A350" s="156" t="s">
        <v>353</v>
      </c>
      <c r="B350" s="157"/>
      <c r="C350" s="157"/>
      <c r="D350" s="157"/>
      <c r="E350" s="157"/>
      <c r="F350" s="157"/>
      <c r="G350" s="76">
        <v>248667</v>
      </c>
      <c r="H350" s="76"/>
      <c r="I350" s="76"/>
      <c r="J350" s="76">
        <v>1456864</v>
      </c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67"/>
      <c r="W350" s="67"/>
      <c r="X350" s="67"/>
      <c r="Y350" s="67"/>
      <c r="Z350" s="67"/>
    </row>
    <row r="351" spans="1:26" ht="12.75">
      <c r="A351" s="156" t="s">
        <v>354</v>
      </c>
      <c r="B351" s="157"/>
      <c r="C351" s="157"/>
      <c r="D351" s="157"/>
      <c r="E351" s="157"/>
      <c r="F351" s="157"/>
      <c r="G351" s="76">
        <v>17048</v>
      </c>
      <c r="H351" s="76"/>
      <c r="I351" s="76"/>
      <c r="J351" s="76">
        <v>86906</v>
      </c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67"/>
      <c r="W351" s="67"/>
      <c r="X351" s="67"/>
      <c r="Y351" s="67"/>
      <c r="Z351" s="67"/>
    </row>
    <row r="352" spans="1:26" ht="12.75">
      <c r="A352" s="156" t="s">
        <v>355</v>
      </c>
      <c r="B352" s="157"/>
      <c r="C352" s="157"/>
      <c r="D352" s="157"/>
      <c r="E352" s="157"/>
      <c r="F352" s="157"/>
      <c r="G352" s="76">
        <v>265715</v>
      </c>
      <c r="H352" s="76"/>
      <c r="I352" s="76"/>
      <c r="J352" s="76">
        <v>1543770</v>
      </c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67"/>
      <c r="W352" s="67"/>
      <c r="X352" s="67"/>
      <c r="Y352" s="67"/>
      <c r="Z352" s="67"/>
    </row>
    <row r="353" spans="1:26" s="140" customFormat="1" ht="12.75">
      <c r="A353" s="162" t="s">
        <v>359</v>
      </c>
      <c r="B353" s="163"/>
      <c r="C353" s="163"/>
      <c r="D353" s="163"/>
      <c r="E353" s="163"/>
      <c r="F353" s="164"/>
      <c r="G353" s="138">
        <v>265715</v>
      </c>
      <c r="H353" s="138"/>
      <c r="I353" s="138"/>
      <c r="J353" s="138">
        <v>1543770</v>
      </c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58"/>
      <c r="W353" s="58"/>
      <c r="X353" s="58"/>
      <c r="Y353" s="58"/>
      <c r="Z353" s="58"/>
    </row>
    <row r="354" spans="1:26" s="144" customFormat="1" ht="12.75">
      <c r="A354" s="165" t="s">
        <v>1365</v>
      </c>
      <c r="B354" s="166"/>
      <c r="C354" s="166"/>
      <c r="D354" s="166"/>
      <c r="E354" s="166"/>
      <c r="F354" s="167"/>
      <c r="G354" s="145">
        <v>108</v>
      </c>
      <c r="H354" s="141"/>
      <c r="I354" s="141"/>
      <c r="J354" s="145">
        <v>91</v>
      </c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3"/>
      <c r="W354" s="143"/>
      <c r="X354" s="143"/>
      <c r="Y354" s="143"/>
      <c r="Z354" s="143"/>
    </row>
    <row r="355" spans="1:26" s="144" customFormat="1" ht="12.75">
      <c r="A355" s="165" t="s">
        <v>1366</v>
      </c>
      <c r="B355" s="166"/>
      <c r="C355" s="166"/>
      <c r="D355" s="166"/>
      <c r="E355" s="166"/>
      <c r="F355" s="167"/>
      <c r="G355" s="145">
        <v>59</v>
      </c>
      <c r="H355" s="141"/>
      <c r="I355" s="141"/>
      <c r="J355" s="145">
        <v>47</v>
      </c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3"/>
      <c r="W355" s="143"/>
      <c r="X355" s="143"/>
      <c r="Y355" s="143"/>
      <c r="Z355" s="143"/>
    </row>
    <row r="356" spans="1:26" ht="12.75">
      <c r="A356" s="63"/>
      <c r="B356" s="123" t="s">
        <v>1105</v>
      </c>
      <c r="C356" s="64"/>
      <c r="D356" s="65"/>
      <c r="E356" s="66"/>
      <c r="F356" s="65"/>
      <c r="G356" s="65"/>
      <c r="H356" s="65"/>
      <c r="I356" s="65"/>
      <c r="J356" s="121">
        <v>277879</v>
      </c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7"/>
      <c r="W356" s="67"/>
      <c r="X356" s="67"/>
      <c r="Y356" s="67"/>
      <c r="Z356" s="67"/>
    </row>
    <row r="357" spans="1:26" ht="12.75">
      <c r="A357" s="68"/>
      <c r="B357" s="122" t="s">
        <v>1106</v>
      </c>
      <c r="C357" s="68"/>
      <c r="D357" s="68"/>
      <c r="E357" s="68"/>
      <c r="F357" s="68"/>
      <c r="G357" s="68"/>
      <c r="H357" s="68"/>
      <c r="I357" s="68"/>
      <c r="J357" s="122">
        <v>1821649</v>
      </c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7"/>
      <c r="W357" s="67"/>
      <c r="X357" s="67"/>
      <c r="Y357" s="67"/>
      <c r="Z357" s="67"/>
    </row>
    <row r="358" spans="1:26" ht="12.75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7"/>
      <c r="W358" s="67"/>
      <c r="X358" s="67"/>
      <c r="Y358" s="67"/>
      <c r="Z358" s="67"/>
    </row>
    <row r="359" spans="1:26" ht="12.75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7"/>
      <c r="W359" s="67"/>
      <c r="X359" s="67"/>
      <c r="Y359" s="67"/>
      <c r="Z359" s="67"/>
    </row>
    <row r="360" spans="1:26" ht="12.75">
      <c r="A360" s="171" t="s">
        <v>360</v>
      </c>
      <c r="B360" s="172"/>
      <c r="C360" s="172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68"/>
      <c r="U360" s="68"/>
      <c r="V360" s="67"/>
      <c r="W360" s="67"/>
      <c r="X360" s="67"/>
      <c r="Y360" s="67"/>
      <c r="Z360" s="67"/>
    </row>
    <row r="361" spans="1:26" ht="12.75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7"/>
      <c r="W361" s="67"/>
      <c r="X361" s="67"/>
      <c r="Y361" s="67"/>
      <c r="Z361" s="67"/>
    </row>
    <row r="362" spans="1:26" ht="12.75">
      <c r="A362" s="173" t="s">
        <v>361</v>
      </c>
      <c r="B362" s="174"/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83" t="s">
        <v>362</v>
      </c>
      <c r="U362" s="83" t="s">
        <v>363</v>
      </c>
      <c r="V362" s="67"/>
      <c r="W362" s="67"/>
      <c r="X362" s="67"/>
      <c r="Y362" s="67"/>
      <c r="Z362" s="67"/>
    </row>
    <row r="363" spans="1:26" ht="12.75">
      <c r="A363" s="175" t="s">
        <v>364</v>
      </c>
      <c r="B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84"/>
      <c r="U363" s="87"/>
      <c r="V363" s="67"/>
      <c r="W363" s="67"/>
      <c r="X363" s="67"/>
      <c r="Y363" s="67"/>
      <c r="Z363" s="67"/>
    </row>
    <row r="364" spans="1:26" ht="12.75">
      <c r="A364" s="170" t="s">
        <v>365</v>
      </c>
      <c r="B364" s="169"/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84"/>
      <c r="U364" s="87"/>
      <c r="V364" s="67"/>
      <c r="W364" s="67"/>
      <c r="X364" s="67"/>
      <c r="Y364" s="67"/>
      <c r="Z364" s="67"/>
    </row>
    <row r="365" spans="1:26" ht="12.75">
      <c r="A365" s="168" t="s">
        <v>366</v>
      </c>
      <c r="B365" s="169"/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85">
        <v>130</v>
      </c>
      <c r="U365" s="88">
        <v>89</v>
      </c>
      <c r="V365" s="67"/>
      <c r="W365" s="67"/>
      <c r="X365" s="67"/>
      <c r="Y365" s="67"/>
      <c r="Z365" s="67"/>
    </row>
    <row r="366" spans="1:26" ht="12.75">
      <c r="A366" s="168" t="s">
        <v>367</v>
      </c>
      <c r="B366" s="169"/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85"/>
      <c r="U366" s="88"/>
      <c r="V366" s="67"/>
      <c r="W366" s="67"/>
      <c r="X366" s="67"/>
      <c r="Y366" s="67"/>
      <c r="Z366" s="67"/>
    </row>
    <row r="367" spans="1:26" ht="12.75">
      <c r="A367" s="168" t="s">
        <v>368</v>
      </c>
      <c r="B367" s="169"/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85"/>
      <c r="U367" s="88"/>
      <c r="V367" s="67"/>
      <c r="W367" s="67"/>
      <c r="X367" s="67"/>
      <c r="Y367" s="67"/>
      <c r="Z367" s="67"/>
    </row>
    <row r="368" spans="1:26" ht="12.75">
      <c r="A368" s="168" t="s">
        <v>369</v>
      </c>
      <c r="B368" s="169"/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85"/>
      <c r="U368" s="88"/>
      <c r="V368" s="67"/>
      <c r="W368" s="67"/>
      <c r="X368" s="67"/>
      <c r="Y368" s="67"/>
      <c r="Z368" s="67"/>
    </row>
    <row r="369" spans="1:26" ht="12.75">
      <c r="A369" s="168" t="s">
        <v>370</v>
      </c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85"/>
      <c r="U369" s="88"/>
      <c r="V369" s="67"/>
      <c r="W369" s="67"/>
      <c r="X369" s="67"/>
      <c r="Y369" s="67"/>
      <c r="Z369" s="67"/>
    </row>
    <row r="370" spans="1:26" ht="12.75">
      <c r="A370" s="168" t="s">
        <v>371</v>
      </c>
      <c r="B370" s="169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85"/>
      <c r="U370" s="88"/>
      <c r="V370" s="67"/>
      <c r="W370" s="67"/>
      <c r="X370" s="67"/>
      <c r="Y370" s="67"/>
      <c r="Z370" s="67"/>
    </row>
    <row r="371" spans="1:26" ht="12.75">
      <c r="A371" s="168" t="s">
        <v>372</v>
      </c>
      <c r="B371" s="169"/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85"/>
      <c r="U371" s="88"/>
      <c r="V371" s="67"/>
      <c r="W371" s="67"/>
      <c r="X371" s="67"/>
      <c r="Y371" s="67"/>
      <c r="Z371" s="67"/>
    </row>
    <row r="372" spans="1:26" ht="12.75">
      <c r="A372" s="168" t="s">
        <v>373</v>
      </c>
      <c r="B372" s="169"/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85"/>
      <c r="U372" s="88"/>
      <c r="V372" s="67"/>
      <c r="W372" s="67"/>
      <c r="X372" s="67"/>
      <c r="Y372" s="67"/>
      <c r="Z372" s="67"/>
    </row>
    <row r="373" spans="1:26" ht="12.75">
      <c r="A373" s="168" t="s">
        <v>374</v>
      </c>
      <c r="B373" s="169"/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9"/>
      <c r="T373" s="85"/>
      <c r="U373" s="88"/>
      <c r="V373" s="67"/>
      <c r="W373" s="67"/>
      <c r="X373" s="67"/>
      <c r="Y373" s="67"/>
      <c r="Z373" s="67"/>
    </row>
    <row r="374" spans="1:26" ht="12.75">
      <c r="A374" s="168" t="s">
        <v>375</v>
      </c>
      <c r="B374" s="169"/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85"/>
      <c r="U374" s="88"/>
      <c r="V374" s="67"/>
      <c r="W374" s="67"/>
      <c r="X374" s="67"/>
      <c r="Y374" s="67"/>
      <c r="Z374" s="67"/>
    </row>
    <row r="375" spans="1:26" ht="12.75">
      <c r="A375" s="168" t="s">
        <v>376</v>
      </c>
      <c r="B375" s="169"/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85"/>
      <c r="U375" s="88"/>
      <c r="V375" s="67"/>
      <c r="W375" s="67"/>
      <c r="X375" s="67"/>
      <c r="Y375" s="67"/>
      <c r="Z375" s="67"/>
    </row>
    <row r="376" spans="1:26" ht="12.75">
      <c r="A376" s="168" t="s">
        <v>377</v>
      </c>
      <c r="B376" s="169"/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9"/>
      <c r="T376" s="85"/>
      <c r="U376" s="88"/>
      <c r="V376" s="67"/>
      <c r="W376" s="67"/>
      <c r="X376" s="67"/>
      <c r="Y376" s="67"/>
      <c r="Z376" s="67"/>
    </row>
    <row r="377" spans="1:26" ht="12.75">
      <c r="A377" s="168" t="s">
        <v>378</v>
      </c>
      <c r="B377" s="169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85"/>
      <c r="U377" s="88"/>
      <c r="V377" s="67"/>
      <c r="W377" s="67"/>
      <c r="X377" s="67"/>
      <c r="Y377" s="67"/>
      <c r="Z377" s="67"/>
    </row>
    <row r="378" spans="1:26" ht="12.75">
      <c r="A378" s="168" t="s">
        <v>379</v>
      </c>
      <c r="B378" s="169"/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9"/>
      <c r="T378" s="85"/>
      <c r="U378" s="88"/>
      <c r="V378" s="67"/>
      <c r="W378" s="67"/>
      <c r="X378" s="67"/>
      <c r="Y378" s="67"/>
      <c r="Z378" s="67"/>
    </row>
    <row r="379" spans="1:26" ht="12.75">
      <c r="A379" s="168" t="s">
        <v>380</v>
      </c>
      <c r="B379" s="169"/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9"/>
      <c r="T379" s="85"/>
      <c r="U379" s="88"/>
      <c r="V379" s="67"/>
      <c r="W379" s="67"/>
      <c r="X379" s="67"/>
      <c r="Y379" s="67"/>
      <c r="Z379" s="67"/>
    </row>
    <row r="380" spans="1:26" ht="12.75">
      <c r="A380" s="168" t="s">
        <v>381</v>
      </c>
      <c r="B380" s="169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85"/>
      <c r="U380" s="88"/>
      <c r="V380" s="67"/>
      <c r="W380" s="67"/>
      <c r="X380" s="67"/>
      <c r="Y380" s="67"/>
      <c r="Z380" s="67"/>
    </row>
    <row r="381" spans="1:26" ht="12.75">
      <c r="A381" s="168" t="s">
        <v>382</v>
      </c>
      <c r="B381" s="169"/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169"/>
      <c r="S381" s="169"/>
      <c r="T381" s="85"/>
      <c r="U381" s="88"/>
      <c r="V381" s="67"/>
      <c r="W381" s="67"/>
      <c r="X381" s="67"/>
      <c r="Y381" s="67"/>
      <c r="Z381" s="67"/>
    </row>
    <row r="382" spans="1:26" ht="12.75">
      <c r="A382" s="168" t="s">
        <v>383</v>
      </c>
      <c r="B382" s="169"/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85"/>
      <c r="U382" s="88"/>
      <c r="V382" s="67"/>
      <c r="W382" s="67"/>
      <c r="X382" s="67"/>
      <c r="Y382" s="67"/>
      <c r="Z382" s="67"/>
    </row>
    <row r="383" spans="1:26" ht="12.75">
      <c r="A383" s="168" t="s">
        <v>384</v>
      </c>
      <c r="B383" s="169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69"/>
      <c r="S383" s="169"/>
      <c r="T383" s="85"/>
      <c r="U383" s="88"/>
      <c r="V383" s="67"/>
      <c r="W383" s="67"/>
      <c r="X383" s="67"/>
      <c r="Y383" s="67"/>
      <c r="Z383" s="67"/>
    </row>
    <row r="384" spans="1:26" ht="12.75">
      <c r="A384" s="168" t="s">
        <v>385</v>
      </c>
      <c r="B384" s="169"/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169"/>
      <c r="S384" s="169"/>
      <c r="T384" s="85"/>
      <c r="U384" s="88"/>
      <c r="V384" s="67"/>
      <c r="W384" s="67"/>
      <c r="X384" s="67"/>
      <c r="Y384" s="67"/>
      <c r="Z384" s="67"/>
    </row>
    <row r="385" spans="1:26" ht="12.75">
      <c r="A385" s="168" t="s">
        <v>386</v>
      </c>
      <c r="B385" s="169"/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85"/>
      <c r="U385" s="88"/>
      <c r="V385" s="67"/>
      <c r="W385" s="67"/>
      <c r="X385" s="67"/>
      <c r="Y385" s="67"/>
      <c r="Z385" s="67"/>
    </row>
    <row r="386" spans="1:26" ht="12.75">
      <c r="A386" s="168" t="s">
        <v>387</v>
      </c>
      <c r="B386" s="169"/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85"/>
      <c r="U386" s="88"/>
      <c r="V386" s="67"/>
      <c r="W386" s="67"/>
      <c r="X386" s="67"/>
      <c r="Y386" s="67"/>
      <c r="Z386" s="67"/>
    </row>
    <row r="387" spans="1:26" ht="12.75">
      <c r="A387" s="168" t="s">
        <v>388</v>
      </c>
      <c r="B387" s="169"/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169"/>
      <c r="S387" s="169"/>
      <c r="T387" s="85"/>
      <c r="U387" s="88"/>
      <c r="V387" s="67"/>
      <c r="W387" s="67"/>
      <c r="X387" s="67"/>
      <c r="Y387" s="67"/>
      <c r="Z387" s="67"/>
    </row>
    <row r="388" spans="1:26" ht="12.75">
      <c r="A388" s="168" t="s">
        <v>389</v>
      </c>
      <c r="B388" s="169"/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85"/>
      <c r="U388" s="88"/>
      <c r="V388" s="67"/>
      <c r="W388" s="67"/>
      <c r="X388" s="67"/>
      <c r="Y388" s="67"/>
      <c r="Z388" s="67"/>
    </row>
    <row r="389" spans="1:26" ht="12.75">
      <c r="A389" s="168" t="s">
        <v>390</v>
      </c>
      <c r="B389" s="169"/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9"/>
      <c r="T389" s="85"/>
      <c r="U389" s="88"/>
      <c r="V389" s="67"/>
      <c r="W389" s="67"/>
      <c r="X389" s="67"/>
      <c r="Y389" s="67"/>
      <c r="Z389" s="67"/>
    </row>
    <row r="390" spans="1:26" ht="12.75">
      <c r="A390" s="168" t="s">
        <v>391</v>
      </c>
      <c r="B390" s="169"/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169"/>
      <c r="S390" s="169"/>
      <c r="T390" s="85"/>
      <c r="U390" s="88"/>
      <c r="V390" s="67"/>
      <c r="W390" s="67"/>
      <c r="X390" s="67"/>
      <c r="Y390" s="67"/>
      <c r="Z390" s="67"/>
    </row>
    <row r="391" spans="1:26" ht="12.75">
      <c r="A391" s="168" t="s">
        <v>392</v>
      </c>
      <c r="B391" s="169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9"/>
      <c r="T391" s="85"/>
      <c r="U391" s="88"/>
      <c r="V391" s="67"/>
      <c r="W391" s="67"/>
      <c r="X391" s="67"/>
      <c r="Y391" s="67"/>
      <c r="Z391" s="67"/>
    </row>
    <row r="392" spans="1:26" ht="12.75">
      <c r="A392" s="168" t="s">
        <v>393</v>
      </c>
      <c r="B392" s="169"/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  <c r="S392" s="169"/>
      <c r="T392" s="85"/>
      <c r="U392" s="88"/>
      <c r="V392" s="67"/>
      <c r="W392" s="67"/>
      <c r="X392" s="67"/>
      <c r="Y392" s="67"/>
      <c r="Z392" s="67"/>
    </row>
    <row r="393" spans="1:26" ht="12.75">
      <c r="A393" s="168" t="s">
        <v>394</v>
      </c>
      <c r="B393" s="169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85"/>
      <c r="U393" s="88"/>
      <c r="V393" s="67"/>
      <c r="W393" s="67"/>
      <c r="X393" s="67"/>
      <c r="Y393" s="67"/>
      <c r="Z393" s="67"/>
    </row>
    <row r="394" spans="1:26" ht="12.75">
      <c r="A394" s="168" t="s">
        <v>395</v>
      </c>
      <c r="B394" s="169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85"/>
      <c r="U394" s="88"/>
      <c r="V394" s="67"/>
      <c r="W394" s="67"/>
      <c r="X394" s="67"/>
      <c r="Y394" s="67"/>
      <c r="Z394" s="67"/>
    </row>
    <row r="395" spans="1:26" ht="12.75">
      <c r="A395" s="168" t="s">
        <v>396</v>
      </c>
      <c r="B395" s="169"/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9"/>
      <c r="T395" s="85"/>
      <c r="U395" s="88"/>
      <c r="V395" s="67"/>
      <c r="W395" s="67"/>
      <c r="X395" s="67"/>
      <c r="Y395" s="67"/>
      <c r="Z395" s="67"/>
    </row>
    <row r="396" spans="1:26" ht="12.75">
      <c r="A396" s="168" t="s">
        <v>397</v>
      </c>
      <c r="B396" s="169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9"/>
      <c r="T396" s="85"/>
      <c r="U396" s="88"/>
      <c r="V396" s="67"/>
      <c r="W396" s="67"/>
      <c r="X396" s="67"/>
      <c r="Y396" s="67"/>
      <c r="Z396" s="67"/>
    </row>
    <row r="397" spans="1:26" ht="12.75">
      <c r="A397" s="168" t="s">
        <v>398</v>
      </c>
      <c r="B397" s="169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9"/>
      <c r="T397" s="85"/>
      <c r="U397" s="88"/>
      <c r="V397" s="67"/>
      <c r="W397" s="67"/>
      <c r="X397" s="67"/>
      <c r="Y397" s="67"/>
      <c r="Z397" s="67"/>
    </row>
    <row r="398" spans="1:26" ht="12.75">
      <c r="A398" s="168" t="s">
        <v>399</v>
      </c>
      <c r="B398" s="169"/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9"/>
      <c r="T398" s="85"/>
      <c r="U398" s="88"/>
      <c r="V398" s="67"/>
      <c r="W398" s="67"/>
      <c r="X398" s="67"/>
      <c r="Y398" s="67"/>
      <c r="Z398" s="67"/>
    </row>
    <row r="399" spans="1:26" ht="12.75">
      <c r="A399" s="168" t="s">
        <v>400</v>
      </c>
      <c r="B399" s="169"/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169"/>
      <c r="S399" s="169"/>
      <c r="T399" s="85"/>
      <c r="U399" s="88"/>
      <c r="V399" s="67"/>
      <c r="W399" s="67"/>
      <c r="X399" s="67"/>
      <c r="Y399" s="67"/>
      <c r="Z399" s="67"/>
    </row>
    <row r="400" spans="1:26" ht="12.75">
      <c r="A400" s="168" t="s">
        <v>401</v>
      </c>
      <c r="B400" s="169"/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9"/>
      <c r="T400" s="85"/>
      <c r="U400" s="88"/>
      <c r="V400" s="67"/>
      <c r="W400" s="67"/>
      <c r="X400" s="67"/>
      <c r="Y400" s="67"/>
      <c r="Z400" s="67"/>
    </row>
    <row r="401" spans="1:26" ht="12.75">
      <c r="A401" s="168" t="s">
        <v>402</v>
      </c>
      <c r="B401" s="169"/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169"/>
      <c r="S401" s="169"/>
      <c r="T401" s="85"/>
      <c r="U401" s="88"/>
      <c r="V401" s="67"/>
      <c r="W401" s="67"/>
      <c r="X401" s="67"/>
      <c r="Y401" s="67"/>
      <c r="Z401" s="67"/>
    </row>
    <row r="402" spans="1:26" ht="12.75">
      <c r="A402" s="168" t="s">
        <v>403</v>
      </c>
      <c r="B402" s="169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9"/>
      <c r="T402" s="85"/>
      <c r="U402" s="88"/>
      <c r="V402" s="67"/>
      <c r="W402" s="67"/>
      <c r="X402" s="67"/>
      <c r="Y402" s="67"/>
      <c r="Z402" s="67"/>
    </row>
    <row r="403" spans="1:26" ht="12.75">
      <c r="A403" s="168" t="s">
        <v>404</v>
      </c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9"/>
      <c r="T403" s="85"/>
      <c r="U403" s="88"/>
      <c r="V403" s="67"/>
      <c r="W403" s="67"/>
      <c r="X403" s="67"/>
      <c r="Y403" s="67"/>
      <c r="Z403" s="67"/>
    </row>
    <row r="404" spans="1:26" ht="12.75">
      <c r="A404" s="168" t="s">
        <v>405</v>
      </c>
      <c r="B404" s="169"/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85"/>
      <c r="U404" s="88"/>
      <c r="V404" s="67"/>
      <c r="W404" s="67"/>
      <c r="X404" s="67"/>
      <c r="Y404" s="67"/>
      <c r="Z404" s="67"/>
    </row>
    <row r="405" spans="1:26" ht="12.75">
      <c r="A405" s="168" t="s">
        <v>406</v>
      </c>
      <c r="B405" s="169"/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85"/>
      <c r="U405" s="88"/>
      <c r="V405" s="67"/>
      <c r="W405" s="67"/>
      <c r="X405" s="67"/>
      <c r="Y405" s="67"/>
      <c r="Z405" s="67"/>
    </row>
    <row r="406" spans="1:26" ht="12.75">
      <c r="A406" s="168" t="s">
        <v>407</v>
      </c>
      <c r="B406" s="169"/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169"/>
      <c r="S406" s="169"/>
      <c r="T406" s="85"/>
      <c r="U406" s="88"/>
      <c r="V406" s="67"/>
      <c r="W406" s="67"/>
      <c r="X406" s="67"/>
      <c r="Y406" s="67"/>
      <c r="Z406" s="67"/>
    </row>
    <row r="407" spans="1:26" ht="12.75">
      <c r="A407" s="168" t="s">
        <v>408</v>
      </c>
      <c r="B407" s="169"/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169"/>
      <c r="S407" s="169"/>
      <c r="T407" s="85"/>
      <c r="U407" s="88"/>
      <c r="V407" s="67"/>
      <c r="W407" s="67"/>
      <c r="X407" s="67"/>
      <c r="Y407" s="67"/>
      <c r="Z407" s="67"/>
    </row>
    <row r="408" spans="1:26" ht="12.75">
      <c r="A408" s="168" t="s">
        <v>409</v>
      </c>
      <c r="B408" s="169"/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169"/>
      <c r="S408" s="169"/>
      <c r="T408" s="85"/>
      <c r="U408" s="88"/>
      <c r="V408" s="67"/>
      <c r="W408" s="67"/>
      <c r="X408" s="67"/>
      <c r="Y408" s="67"/>
      <c r="Z408" s="67"/>
    </row>
    <row r="409" spans="1:26" ht="12.75">
      <c r="A409" s="168" t="s">
        <v>410</v>
      </c>
      <c r="B409" s="169"/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169"/>
      <c r="S409" s="169"/>
      <c r="T409" s="85"/>
      <c r="U409" s="88"/>
      <c r="V409" s="67"/>
      <c r="W409" s="67"/>
      <c r="X409" s="67"/>
      <c r="Y409" s="67"/>
      <c r="Z409" s="67"/>
    </row>
    <row r="410" spans="1:26" ht="12.75">
      <c r="A410" s="168" t="s">
        <v>411</v>
      </c>
      <c r="B410" s="169"/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9"/>
      <c r="T410" s="85"/>
      <c r="U410" s="88"/>
      <c r="V410" s="67"/>
      <c r="W410" s="67"/>
      <c r="X410" s="67"/>
      <c r="Y410" s="67"/>
      <c r="Z410" s="67"/>
    </row>
    <row r="411" spans="1:26" ht="12.75">
      <c r="A411" s="168" t="s">
        <v>412</v>
      </c>
      <c r="B411" s="169"/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9"/>
      <c r="T411" s="85"/>
      <c r="U411" s="88"/>
      <c r="V411" s="67"/>
      <c r="W411" s="67"/>
      <c r="X411" s="67"/>
      <c r="Y411" s="67"/>
      <c r="Z411" s="67"/>
    </row>
    <row r="412" spans="1:26" ht="12.75">
      <c r="A412" s="168" t="s">
        <v>413</v>
      </c>
      <c r="B412" s="169"/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9"/>
      <c r="T412" s="85"/>
      <c r="U412" s="88"/>
      <c r="V412" s="67"/>
      <c r="W412" s="67"/>
      <c r="X412" s="67"/>
      <c r="Y412" s="67"/>
      <c r="Z412" s="67"/>
    </row>
    <row r="413" spans="1:26" ht="12.75">
      <c r="A413" s="168" t="s">
        <v>414</v>
      </c>
      <c r="B413" s="169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85"/>
      <c r="U413" s="88"/>
      <c r="V413" s="67"/>
      <c r="W413" s="67"/>
      <c r="X413" s="67"/>
      <c r="Y413" s="67"/>
      <c r="Z413" s="67"/>
    </row>
    <row r="414" spans="1:26" ht="12.75">
      <c r="A414" s="168" t="s">
        <v>415</v>
      </c>
      <c r="B414" s="169"/>
      <c r="C414" s="169"/>
      <c r="D414" s="169"/>
      <c r="E414" s="169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  <c r="Q414" s="169"/>
      <c r="R414" s="169"/>
      <c r="S414" s="169"/>
      <c r="T414" s="85"/>
      <c r="U414" s="88"/>
      <c r="V414" s="67"/>
      <c r="W414" s="67"/>
      <c r="X414" s="67"/>
      <c r="Y414" s="67"/>
      <c r="Z414" s="67"/>
    </row>
    <row r="415" spans="1:26" ht="12.75">
      <c r="A415" s="168" t="s">
        <v>416</v>
      </c>
      <c r="B415" s="169"/>
      <c r="C415" s="169"/>
      <c r="D415" s="169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169"/>
      <c r="S415" s="169"/>
      <c r="T415" s="85"/>
      <c r="U415" s="88"/>
      <c r="V415" s="67"/>
      <c r="W415" s="67"/>
      <c r="X415" s="67"/>
      <c r="Y415" s="67"/>
      <c r="Z415" s="67"/>
    </row>
    <row r="416" spans="1:26" ht="12.75">
      <c r="A416" s="168" t="s">
        <v>417</v>
      </c>
      <c r="B416" s="169"/>
      <c r="C416" s="169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169"/>
      <c r="S416" s="169"/>
      <c r="T416" s="85"/>
      <c r="U416" s="88"/>
      <c r="V416" s="67"/>
      <c r="W416" s="67"/>
      <c r="X416" s="67"/>
      <c r="Y416" s="67"/>
      <c r="Z416" s="67"/>
    </row>
    <row r="417" spans="1:26" ht="12.75">
      <c r="A417" s="168" t="s">
        <v>418</v>
      </c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9"/>
      <c r="T417" s="85"/>
      <c r="U417" s="88"/>
      <c r="V417" s="67"/>
      <c r="W417" s="67"/>
      <c r="X417" s="67"/>
      <c r="Y417" s="67"/>
      <c r="Z417" s="67"/>
    </row>
    <row r="418" spans="1:26" ht="12.75">
      <c r="A418" s="168" t="s">
        <v>419</v>
      </c>
      <c r="B418" s="169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  <c r="Q418" s="169"/>
      <c r="R418" s="169"/>
      <c r="S418" s="169"/>
      <c r="T418" s="85"/>
      <c r="U418" s="88"/>
      <c r="V418" s="67"/>
      <c r="W418" s="67"/>
      <c r="X418" s="67"/>
      <c r="Y418" s="67"/>
      <c r="Z418" s="67"/>
    </row>
    <row r="419" spans="1:26" ht="12.75">
      <c r="A419" s="168" t="s">
        <v>420</v>
      </c>
      <c r="B419" s="169"/>
      <c r="C419" s="169"/>
      <c r="D419" s="169"/>
      <c r="E419" s="169"/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  <c r="Q419" s="169"/>
      <c r="R419" s="169"/>
      <c r="S419" s="169"/>
      <c r="T419" s="85"/>
      <c r="U419" s="88"/>
      <c r="V419" s="67"/>
      <c r="W419" s="67"/>
      <c r="X419" s="67"/>
      <c r="Y419" s="67"/>
      <c r="Z419" s="67"/>
    </row>
    <row r="420" spans="1:26" ht="12.75">
      <c r="A420" s="168" t="s">
        <v>421</v>
      </c>
      <c r="B420" s="169"/>
      <c r="C420" s="169"/>
      <c r="D420" s="169"/>
      <c r="E420" s="16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  <c r="Q420" s="169"/>
      <c r="R420" s="169"/>
      <c r="S420" s="169"/>
      <c r="T420" s="85"/>
      <c r="U420" s="88"/>
      <c r="V420" s="67"/>
      <c r="W420" s="67"/>
      <c r="X420" s="67"/>
      <c r="Y420" s="67"/>
      <c r="Z420" s="67"/>
    </row>
    <row r="421" spans="1:26" ht="12.75">
      <c r="A421" s="168" t="s">
        <v>422</v>
      </c>
      <c r="B421" s="169"/>
      <c r="C421" s="169"/>
      <c r="D421" s="169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  <c r="Q421" s="169"/>
      <c r="R421" s="169"/>
      <c r="S421" s="169"/>
      <c r="T421" s="85"/>
      <c r="U421" s="88"/>
      <c r="V421" s="67"/>
      <c r="W421" s="67"/>
      <c r="X421" s="67"/>
      <c r="Y421" s="67"/>
      <c r="Z421" s="67"/>
    </row>
    <row r="422" spans="1:26" ht="12.75">
      <c r="A422" s="168" t="s">
        <v>423</v>
      </c>
      <c r="B422" s="169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169"/>
      <c r="S422" s="169"/>
      <c r="T422" s="85"/>
      <c r="U422" s="88"/>
      <c r="V422" s="67"/>
      <c r="W422" s="67"/>
      <c r="X422" s="67"/>
      <c r="Y422" s="67"/>
      <c r="Z422" s="67"/>
    </row>
    <row r="423" spans="1:26" ht="12.75">
      <c r="A423" s="168" t="s">
        <v>424</v>
      </c>
      <c r="B423" s="169"/>
      <c r="C423" s="169"/>
      <c r="D423" s="169"/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  <c r="Q423" s="169"/>
      <c r="R423" s="169"/>
      <c r="S423" s="169"/>
      <c r="T423" s="85"/>
      <c r="U423" s="88"/>
      <c r="V423" s="67"/>
      <c r="W423" s="67"/>
      <c r="X423" s="67"/>
      <c r="Y423" s="67"/>
      <c r="Z423" s="67"/>
    </row>
    <row r="424" spans="1:26" ht="12.75">
      <c r="A424" s="168" t="s">
        <v>425</v>
      </c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9"/>
      <c r="T424" s="85"/>
      <c r="U424" s="88"/>
      <c r="V424" s="67"/>
      <c r="W424" s="67"/>
      <c r="X424" s="67"/>
      <c r="Y424" s="67"/>
      <c r="Z424" s="67"/>
    </row>
    <row r="425" spans="1:26" ht="12.75">
      <c r="A425" s="168" t="s">
        <v>426</v>
      </c>
      <c r="B425" s="169"/>
      <c r="C425" s="169"/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85"/>
      <c r="U425" s="88"/>
      <c r="V425" s="67"/>
      <c r="W425" s="67"/>
      <c r="X425" s="67"/>
      <c r="Y425" s="67"/>
      <c r="Z425" s="67"/>
    </row>
    <row r="426" spans="1:26" ht="12.75">
      <c r="A426" s="168" t="s">
        <v>427</v>
      </c>
      <c r="B426" s="169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169"/>
      <c r="R426" s="169"/>
      <c r="S426" s="169"/>
      <c r="T426" s="85"/>
      <c r="U426" s="88"/>
      <c r="V426" s="67"/>
      <c r="W426" s="67"/>
      <c r="X426" s="67"/>
      <c r="Y426" s="67"/>
      <c r="Z426" s="67"/>
    </row>
    <row r="427" spans="1:26" ht="12.75">
      <c r="A427" s="168" t="s">
        <v>428</v>
      </c>
      <c r="B427" s="169"/>
      <c r="C427" s="16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  <c r="Q427" s="169"/>
      <c r="R427" s="169"/>
      <c r="S427" s="169"/>
      <c r="T427" s="85"/>
      <c r="U427" s="88"/>
      <c r="V427" s="67"/>
      <c r="W427" s="67"/>
      <c r="X427" s="67"/>
      <c r="Y427" s="67"/>
      <c r="Z427" s="67"/>
    </row>
    <row r="428" spans="1:26" ht="12.75">
      <c r="A428" s="168" t="s">
        <v>429</v>
      </c>
      <c r="B428" s="169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169"/>
      <c r="S428" s="169"/>
      <c r="T428" s="85"/>
      <c r="U428" s="88"/>
      <c r="V428" s="67"/>
      <c r="W428" s="67"/>
      <c r="X428" s="67"/>
      <c r="Y428" s="67"/>
      <c r="Z428" s="67"/>
    </row>
    <row r="429" spans="1:26" ht="12.75">
      <c r="A429" s="168" t="s">
        <v>430</v>
      </c>
      <c r="B429" s="169"/>
      <c r="C429" s="16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  <c r="Q429" s="169"/>
      <c r="R429" s="169"/>
      <c r="S429" s="169"/>
      <c r="T429" s="85"/>
      <c r="U429" s="88"/>
      <c r="V429" s="67"/>
      <c r="W429" s="67"/>
      <c r="X429" s="67"/>
      <c r="Y429" s="67"/>
      <c r="Z429" s="67"/>
    </row>
    <row r="430" spans="1:26" ht="12.75">
      <c r="A430" s="168" t="s">
        <v>431</v>
      </c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69"/>
      <c r="T430" s="85"/>
      <c r="U430" s="88"/>
      <c r="V430" s="67"/>
      <c r="W430" s="67"/>
      <c r="X430" s="67"/>
      <c r="Y430" s="67"/>
      <c r="Z430" s="67"/>
    </row>
    <row r="431" spans="1:26" ht="12.75">
      <c r="A431" s="168" t="s">
        <v>432</v>
      </c>
      <c r="B431" s="169"/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69"/>
      <c r="Q431" s="169"/>
      <c r="R431" s="169"/>
      <c r="S431" s="169"/>
      <c r="T431" s="85"/>
      <c r="U431" s="88"/>
      <c r="V431" s="67"/>
      <c r="W431" s="67"/>
      <c r="X431" s="67"/>
      <c r="Y431" s="67"/>
      <c r="Z431" s="67"/>
    </row>
    <row r="432" spans="1:26" ht="12.75">
      <c r="A432" s="168" t="s">
        <v>433</v>
      </c>
      <c r="B432" s="169"/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  <c r="Q432" s="169"/>
      <c r="R432" s="169"/>
      <c r="S432" s="169"/>
      <c r="T432" s="85"/>
      <c r="U432" s="88"/>
      <c r="V432" s="67"/>
      <c r="W432" s="67"/>
      <c r="X432" s="67"/>
      <c r="Y432" s="67"/>
      <c r="Z432" s="67"/>
    </row>
    <row r="433" spans="1:26" ht="12.75">
      <c r="A433" s="168" t="s">
        <v>434</v>
      </c>
      <c r="B433" s="169"/>
      <c r="C433" s="16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  <c r="Q433" s="169"/>
      <c r="R433" s="169"/>
      <c r="S433" s="169"/>
      <c r="T433" s="85"/>
      <c r="U433" s="88"/>
      <c r="V433" s="67"/>
      <c r="W433" s="67"/>
      <c r="X433" s="67"/>
      <c r="Y433" s="67"/>
      <c r="Z433" s="67"/>
    </row>
    <row r="434" spans="1:26" ht="12.75">
      <c r="A434" s="168" t="s">
        <v>435</v>
      </c>
      <c r="B434" s="169"/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  <c r="Q434" s="169"/>
      <c r="R434" s="169"/>
      <c r="S434" s="169"/>
      <c r="T434" s="85"/>
      <c r="U434" s="88"/>
      <c r="V434" s="67"/>
      <c r="W434" s="67"/>
      <c r="X434" s="67"/>
      <c r="Y434" s="67"/>
      <c r="Z434" s="67"/>
    </row>
    <row r="435" spans="1:26" ht="12.75">
      <c r="A435" s="168" t="s">
        <v>436</v>
      </c>
      <c r="B435" s="169"/>
      <c r="C435" s="16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69"/>
      <c r="Q435" s="169"/>
      <c r="R435" s="169"/>
      <c r="S435" s="169"/>
      <c r="T435" s="85"/>
      <c r="U435" s="88"/>
      <c r="V435" s="67"/>
      <c r="W435" s="67"/>
      <c r="X435" s="67"/>
      <c r="Y435" s="67"/>
      <c r="Z435" s="67"/>
    </row>
    <row r="436" spans="1:26" ht="12.75">
      <c r="A436" s="168" t="s">
        <v>437</v>
      </c>
      <c r="B436" s="169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  <c r="Q436" s="169"/>
      <c r="R436" s="169"/>
      <c r="S436" s="169"/>
      <c r="T436" s="85"/>
      <c r="U436" s="88"/>
      <c r="V436" s="67"/>
      <c r="W436" s="67"/>
      <c r="X436" s="67"/>
      <c r="Y436" s="67"/>
      <c r="Z436" s="67"/>
    </row>
    <row r="437" spans="1:26" ht="12.75">
      <c r="A437" s="168" t="s">
        <v>438</v>
      </c>
      <c r="B437" s="169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  <c r="Q437" s="169"/>
      <c r="R437" s="169"/>
      <c r="S437" s="169"/>
      <c r="T437" s="85"/>
      <c r="U437" s="88"/>
      <c r="V437" s="67"/>
      <c r="W437" s="67"/>
      <c r="X437" s="67"/>
      <c r="Y437" s="67"/>
      <c r="Z437" s="67"/>
    </row>
    <row r="438" spans="1:26" ht="12.75">
      <c r="A438" s="168" t="s">
        <v>439</v>
      </c>
      <c r="B438" s="169"/>
      <c r="C438" s="16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  <c r="Q438" s="169"/>
      <c r="R438" s="169"/>
      <c r="S438" s="169"/>
      <c r="T438" s="85"/>
      <c r="U438" s="88"/>
      <c r="V438" s="67"/>
      <c r="W438" s="67"/>
      <c r="X438" s="67"/>
      <c r="Y438" s="67"/>
      <c r="Z438" s="67"/>
    </row>
    <row r="439" spans="1:26" ht="12.75">
      <c r="A439" s="168" t="s">
        <v>440</v>
      </c>
      <c r="B439" s="169"/>
      <c r="C439" s="16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  <c r="Q439" s="169"/>
      <c r="R439" s="169"/>
      <c r="S439" s="169"/>
      <c r="T439" s="85"/>
      <c r="U439" s="88"/>
      <c r="V439" s="67"/>
      <c r="W439" s="67"/>
      <c r="X439" s="67"/>
      <c r="Y439" s="67"/>
      <c r="Z439" s="67"/>
    </row>
    <row r="440" spans="1:26" ht="12.75">
      <c r="A440" s="168" t="s">
        <v>441</v>
      </c>
      <c r="B440" s="169"/>
      <c r="C440" s="169"/>
      <c r="D440" s="169"/>
      <c r="E440" s="169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  <c r="Q440" s="169"/>
      <c r="R440" s="169"/>
      <c r="S440" s="169"/>
      <c r="T440" s="85"/>
      <c r="U440" s="88"/>
      <c r="V440" s="67"/>
      <c r="W440" s="67"/>
      <c r="X440" s="67"/>
      <c r="Y440" s="67"/>
      <c r="Z440" s="67"/>
    </row>
    <row r="441" spans="1:26" ht="12.75">
      <c r="A441" s="168" t="s">
        <v>442</v>
      </c>
      <c r="B441" s="169"/>
      <c r="C441" s="169"/>
      <c r="D441" s="169"/>
      <c r="E441" s="169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  <c r="Q441" s="169"/>
      <c r="R441" s="169"/>
      <c r="S441" s="169"/>
      <c r="T441" s="85"/>
      <c r="U441" s="88"/>
      <c r="V441" s="67"/>
      <c r="W441" s="67"/>
      <c r="X441" s="67"/>
      <c r="Y441" s="67"/>
      <c r="Z441" s="67"/>
    </row>
    <row r="442" spans="1:26" ht="12.75">
      <c r="A442" s="168" t="s">
        <v>443</v>
      </c>
      <c r="B442" s="169"/>
      <c r="C442" s="169"/>
      <c r="D442" s="169"/>
      <c r="E442" s="169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  <c r="Q442" s="169"/>
      <c r="R442" s="169"/>
      <c r="S442" s="169"/>
      <c r="T442" s="85"/>
      <c r="U442" s="88"/>
      <c r="V442" s="67"/>
      <c r="W442" s="67"/>
      <c r="X442" s="67"/>
      <c r="Y442" s="67"/>
      <c r="Z442" s="67"/>
    </row>
    <row r="443" spans="1:26" ht="12.75">
      <c r="A443" s="168" t="s">
        <v>444</v>
      </c>
      <c r="B443" s="169"/>
      <c r="C443" s="169"/>
      <c r="D443" s="169"/>
      <c r="E443" s="16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  <c r="Q443" s="169"/>
      <c r="R443" s="169"/>
      <c r="S443" s="169"/>
      <c r="T443" s="85">
        <v>90</v>
      </c>
      <c r="U443" s="88">
        <v>70</v>
      </c>
      <c r="V443" s="67"/>
      <c r="W443" s="67"/>
      <c r="X443" s="67"/>
      <c r="Y443" s="67"/>
      <c r="Z443" s="67"/>
    </row>
    <row r="444" spans="1:26" ht="12.75">
      <c r="A444" s="168" t="s">
        <v>445</v>
      </c>
      <c r="B444" s="169"/>
      <c r="C444" s="169"/>
      <c r="D444" s="169"/>
      <c r="E444" s="169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  <c r="Q444" s="169"/>
      <c r="R444" s="169"/>
      <c r="S444" s="169"/>
      <c r="T444" s="85"/>
      <c r="U444" s="88"/>
      <c r="V444" s="67"/>
      <c r="W444" s="67"/>
      <c r="X444" s="67"/>
      <c r="Y444" s="67"/>
      <c r="Z444" s="67"/>
    </row>
    <row r="445" spans="1:26" ht="12.75">
      <c r="A445" s="168" t="s">
        <v>446</v>
      </c>
      <c r="B445" s="169"/>
      <c r="C445" s="169"/>
      <c r="D445" s="169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  <c r="Q445" s="169"/>
      <c r="R445" s="169"/>
      <c r="S445" s="169"/>
      <c r="T445" s="85"/>
      <c r="U445" s="88"/>
      <c r="V445" s="67"/>
      <c r="W445" s="67"/>
      <c r="X445" s="67"/>
      <c r="Y445" s="67"/>
      <c r="Z445" s="67"/>
    </row>
    <row r="446" spans="1:26" ht="12.75">
      <c r="A446" s="168" t="s">
        <v>447</v>
      </c>
      <c r="B446" s="169"/>
      <c r="C446" s="169"/>
      <c r="D446" s="169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  <c r="Q446" s="169"/>
      <c r="R446" s="169"/>
      <c r="S446" s="169"/>
      <c r="T446" s="85"/>
      <c r="U446" s="88"/>
      <c r="V446" s="67"/>
      <c r="W446" s="67"/>
      <c r="X446" s="67"/>
      <c r="Y446" s="67"/>
      <c r="Z446" s="67"/>
    </row>
    <row r="447" spans="1:26" ht="12.75">
      <c r="A447" s="168" t="s">
        <v>448</v>
      </c>
      <c r="B447" s="169"/>
      <c r="C447" s="169"/>
      <c r="D447" s="169"/>
      <c r="E447" s="169"/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  <c r="Q447" s="169"/>
      <c r="R447" s="169"/>
      <c r="S447" s="169"/>
      <c r="T447" s="85"/>
      <c r="U447" s="88"/>
      <c r="V447" s="67"/>
      <c r="W447" s="67"/>
      <c r="X447" s="67"/>
      <c r="Y447" s="67"/>
      <c r="Z447" s="67"/>
    </row>
    <row r="448" spans="1:26" ht="12.75">
      <c r="A448" s="168" t="s">
        <v>449</v>
      </c>
      <c r="B448" s="169"/>
      <c r="C448" s="169"/>
      <c r="D448" s="169"/>
      <c r="E448" s="169"/>
      <c r="F448" s="169"/>
      <c r="G448" s="169"/>
      <c r="H448" s="169"/>
      <c r="I448" s="169"/>
      <c r="J448" s="169"/>
      <c r="K448" s="169"/>
      <c r="L448" s="169"/>
      <c r="M448" s="169"/>
      <c r="N448" s="169"/>
      <c r="O448" s="169"/>
      <c r="P448" s="169"/>
      <c r="Q448" s="169"/>
      <c r="R448" s="169"/>
      <c r="S448" s="169"/>
      <c r="T448" s="85"/>
      <c r="U448" s="88"/>
      <c r="V448" s="67"/>
      <c r="W448" s="67"/>
      <c r="X448" s="67"/>
      <c r="Y448" s="67"/>
      <c r="Z448" s="67"/>
    </row>
    <row r="449" spans="1:26" ht="12.75">
      <c r="A449" s="168" t="s">
        <v>450</v>
      </c>
      <c r="B449" s="169"/>
      <c r="C449" s="169"/>
      <c r="D449" s="169"/>
      <c r="E449" s="169"/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  <c r="Q449" s="169"/>
      <c r="R449" s="169"/>
      <c r="S449" s="169"/>
      <c r="T449" s="85"/>
      <c r="U449" s="88"/>
      <c r="V449" s="67"/>
      <c r="W449" s="67"/>
      <c r="X449" s="67"/>
      <c r="Y449" s="67"/>
      <c r="Z449" s="67"/>
    </row>
    <row r="450" spans="1:26" ht="12.75">
      <c r="A450" s="168" t="s">
        <v>451</v>
      </c>
      <c r="B450" s="169"/>
      <c r="C450" s="169"/>
      <c r="D450" s="169"/>
      <c r="E450" s="169"/>
      <c r="F450" s="169"/>
      <c r="G450" s="169"/>
      <c r="H450" s="169"/>
      <c r="I450" s="169"/>
      <c r="J450" s="169"/>
      <c r="K450" s="169"/>
      <c r="L450" s="169"/>
      <c r="M450" s="169"/>
      <c r="N450" s="169"/>
      <c r="O450" s="169"/>
      <c r="P450" s="169"/>
      <c r="Q450" s="169"/>
      <c r="R450" s="169"/>
      <c r="S450" s="169"/>
      <c r="T450" s="85">
        <v>142</v>
      </c>
      <c r="U450" s="88">
        <v>95</v>
      </c>
      <c r="V450" s="67"/>
      <c r="W450" s="67"/>
      <c r="X450" s="67"/>
      <c r="Y450" s="67"/>
      <c r="Z450" s="67"/>
    </row>
    <row r="451" spans="1:26" ht="12.75">
      <c r="A451" s="168" t="s">
        <v>452</v>
      </c>
      <c r="B451" s="169"/>
      <c r="C451" s="169"/>
      <c r="D451" s="169"/>
      <c r="E451" s="169"/>
      <c r="F451" s="169"/>
      <c r="G451" s="169"/>
      <c r="H451" s="169"/>
      <c r="I451" s="169"/>
      <c r="J451" s="169"/>
      <c r="K451" s="169"/>
      <c r="L451" s="169"/>
      <c r="M451" s="169"/>
      <c r="N451" s="169"/>
      <c r="O451" s="169"/>
      <c r="P451" s="169"/>
      <c r="Q451" s="169"/>
      <c r="R451" s="169"/>
      <c r="S451" s="169"/>
      <c r="T451" s="85"/>
      <c r="U451" s="88"/>
      <c r="V451" s="67"/>
      <c r="W451" s="67"/>
      <c r="X451" s="67"/>
      <c r="Y451" s="67"/>
      <c r="Z451" s="67"/>
    </row>
    <row r="452" spans="1:26" ht="12.75">
      <c r="A452" s="168" t="s">
        <v>453</v>
      </c>
      <c r="B452" s="169"/>
      <c r="C452" s="169"/>
      <c r="D452" s="169"/>
      <c r="E452" s="169"/>
      <c r="F452" s="169"/>
      <c r="G452" s="169"/>
      <c r="H452" s="169"/>
      <c r="I452" s="169"/>
      <c r="J452" s="169"/>
      <c r="K452" s="169"/>
      <c r="L452" s="169"/>
      <c r="M452" s="169"/>
      <c r="N452" s="169"/>
      <c r="O452" s="169"/>
      <c r="P452" s="169"/>
      <c r="Q452" s="169"/>
      <c r="R452" s="169"/>
      <c r="S452" s="169"/>
      <c r="T452" s="85"/>
      <c r="U452" s="88"/>
      <c r="V452" s="67"/>
      <c r="W452" s="67"/>
      <c r="X452" s="67"/>
      <c r="Y452" s="67"/>
      <c r="Z452" s="67"/>
    </row>
    <row r="453" spans="1:26" ht="12.75">
      <c r="A453" s="168" t="s">
        <v>454</v>
      </c>
      <c r="B453" s="169"/>
      <c r="C453" s="169"/>
      <c r="D453" s="169"/>
      <c r="E453" s="169"/>
      <c r="F453" s="169"/>
      <c r="G453" s="169"/>
      <c r="H453" s="169"/>
      <c r="I453" s="169"/>
      <c r="J453" s="169"/>
      <c r="K453" s="169"/>
      <c r="L453" s="169"/>
      <c r="M453" s="169"/>
      <c r="N453" s="169"/>
      <c r="O453" s="169"/>
      <c r="P453" s="169"/>
      <c r="Q453" s="169"/>
      <c r="R453" s="169"/>
      <c r="S453" s="169"/>
      <c r="T453" s="85"/>
      <c r="U453" s="88"/>
      <c r="V453" s="67"/>
      <c r="W453" s="67"/>
      <c r="X453" s="67"/>
      <c r="Y453" s="67"/>
      <c r="Z453" s="67"/>
    </row>
    <row r="454" spans="1:26" ht="12.75">
      <c r="A454" s="168" t="s">
        <v>455</v>
      </c>
      <c r="B454" s="169"/>
      <c r="C454" s="169"/>
      <c r="D454" s="169"/>
      <c r="E454" s="169"/>
      <c r="F454" s="169"/>
      <c r="G454" s="169"/>
      <c r="H454" s="169"/>
      <c r="I454" s="169"/>
      <c r="J454" s="169"/>
      <c r="K454" s="169"/>
      <c r="L454" s="169"/>
      <c r="M454" s="169"/>
      <c r="N454" s="169"/>
      <c r="O454" s="169"/>
      <c r="P454" s="169"/>
      <c r="Q454" s="169"/>
      <c r="R454" s="169"/>
      <c r="S454" s="169"/>
      <c r="T454" s="85"/>
      <c r="U454" s="88"/>
      <c r="V454" s="67"/>
      <c r="W454" s="67"/>
      <c r="X454" s="67"/>
      <c r="Y454" s="67"/>
      <c r="Z454" s="67"/>
    </row>
    <row r="455" spans="1:26" ht="12.75">
      <c r="A455" s="168" t="s">
        <v>456</v>
      </c>
      <c r="B455" s="169"/>
      <c r="C455" s="169"/>
      <c r="D455" s="169"/>
      <c r="E455" s="169"/>
      <c r="F455" s="169"/>
      <c r="G455" s="169"/>
      <c r="H455" s="169"/>
      <c r="I455" s="169"/>
      <c r="J455" s="169"/>
      <c r="K455" s="169"/>
      <c r="L455" s="169"/>
      <c r="M455" s="169"/>
      <c r="N455" s="169"/>
      <c r="O455" s="169"/>
      <c r="P455" s="169"/>
      <c r="Q455" s="169"/>
      <c r="R455" s="169"/>
      <c r="S455" s="169"/>
      <c r="T455" s="85"/>
      <c r="U455" s="88"/>
      <c r="V455" s="67"/>
      <c r="W455" s="67"/>
      <c r="X455" s="67"/>
      <c r="Y455" s="67"/>
      <c r="Z455" s="67"/>
    </row>
    <row r="456" spans="1:26" ht="12.75">
      <c r="A456" s="168" t="s">
        <v>457</v>
      </c>
      <c r="B456" s="169"/>
      <c r="C456" s="169"/>
      <c r="D456" s="169"/>
      <c r="E456" s="169"/>
      <c r="F456" s="169"/>
      <c r="G456" s="169"/>
      <c r="H456" s="169"/>
      <c r="I456" s="169"/>
      <c r="J456" s="169"/>
      <c r="K456" s="169"/>
      <c r="L456" s="169"/>
      <c r="M456" s="169"/>
      <c r="N456" s="169"/>
      <c r="O456" s="169"/>
      <c r="P456" s="169"/>
      <c r="Q456" s="169"/>
      <c r="R456" s="169"/>
      <c r="S456" s="169"/>
      <c r="T456" s="85"/>
      <c r="U456" s="88"/>
      <c r="V456" s="67"/>
      <c r="W456" s="67"/>
      <c r="X456" s="67"/>
      <c r="Y456" s="67"/>
      <c r="Z456" s="67"/>
    </row>
    <row r="457" spans="1:26" ht="12.75">
      <c r="A457" s="168" t="s">
        <v>458</v>
      </c>
      <c r="B457" s="169"/>
      <c r="C457" s="169"/>
      <c r="D457" s="169"/>
      <c r="E457" s="169"/>
      <c r="F457" s="169"/>
      <c r="G457" s="169"/>
      <c r="H457" s="169"/>
      <c r="I457" s="169"/>
      <c r="J457" s="169"/>
      <c r="K457" s="169"/>
      <c r="L457" s="169"/>
      <c r="M457" s="169"/>
      <c r="N457" s="169"/>
      <c r="O457" s="169"/>
      <c r="P457" s="169"/>
      <c r="Q457" s="169"/>
      <c r="R457" s="169"/>
      <c r="S457" s="169"/>
      <c r="T457" s="85">
        <v>80</v>
      </c>
      <c r="U457" s="88">
        <v>45</v>
      </c>
      <c r="V457" s="67"/>
      <c r="W457" s="67"/>
      <c r="X457" s="67"/>
      <c r="Y457" s="67"/>
      <c r="Z457" s="67"/>
    </row>
    <row r="458" spans="1:26" ht="12.75">
      <c r="A458" s="168" t="s">
        <v>459</v>
      </c>
      <c r="B458" s="169"/>
      <c r="C458" s="169"/>
      <c r="D458" s="169"/>
      <c r="E458" s="169"/>
      <c r="F458" s="169"/>
      <c r="G458" s="169"/>
      <c r="H458" s="169"/>
      <c r="I458" s="169"/>
      <c r="J458" s="169"/>
      <c r="K458" s="169"/>
      <c r="L458" s="169"/>
      <c r="M458" s="169"/>
      <c r="N458" s="169"/>
      <c r="O458" s="169"/>
      <c r="P458" s="169"/>
      <c r="Q458" s="169"/>
      <c r="R458" s="169"/>
      <c r="S458" s="169"/>
      <c r="T458" s="85"/>
      <c r="U458" s="88"/>
      <c r="V458" s="67"/>
      <c r="W458" s="67"/>
      <c r="X458" s="67"/>
      <c r="Y458" s="67"/>
      <c r="Z458" s="67"/>
    </row>
    <row r="459" spans="1:26" ht="12.75">
      <c r="A459" s="168" t="s">
        <v>460</v>
      </c>
      <c r="B459" s="169"/>
      <c r="C459" s="169"/>
      <c r="D459" s="169"/>
      <c r="E459" s="169"/>
      <c r="F459" s="169"/>
      <c r="G459" s="169"/>
      <c r="H459" s="169"/>
      <c r="I459" s="169"/>
      <c r="J459" s="169"/>
      <c r="K459" s="169"/>
      <c r="L459" s="169"/>
      <c r="M459" s="169"/>
      <c r="N459" s="169"/>
      <c r="O459" s="169"/>
      <c r="P459" s="169"/>
      <c r="Q459" s="169"/>
      <c r="R459" s="169"/>
      <c r="S459" s="169"/>
      <c r="T459" s="85"/>
      <c r="U459" s="88"/>
      <c r="V459" s="67"/>
      <c r="W459" s="67"/>
      <c r="X459" s="67"/>
      <c r="Y459" s="67"/>
      <c r="Z459" s="67"/>
    </row>
    <row r="460" spans="1:26" ht="12.75">
      <c r="A460" s="168" t="s">
        <v>461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69"/>
      <c r="O460" s="169"/>
      <c r="P460" s="169"/>
      <c r="Q460" s="169"/>
      <c r="R460" s="169"/>
      <c r="S460" s="169"/>
      <c r="T460" s="85">
        <v>105</v>
      </c>
      <c r="U460" s="88">
        <v>65</v>
      </c>
      <c r="V460" s="67"/>
      <c r="W460" s="67"/>
      <c r="X460" s="67"/>
      <c r="Y460" s="67"/>
      <c r="Z460" s="67"/>
    </row>
    <row r="461" spans="1:26" ht="12.75">
      <c r="A461" s="168" t="s">
        <v>462</v>
      </c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169"/>
      <c r="Q461" s="169"/>
      <c r="R461" s="169"/>
      <c r="S461" s="169"/>
      <c r="T461" s="85"/>
      <c r="U461" s="88"/>
      <c r="V461" s="67"/>
      <c r="W461" s="67"/>
      <c r="X461" s="67"/>
      <c r="Y461" s="67"/>
      <c r="Z461" s="67"/>
    </row>
    <row r="462" spans="1:26" ht="12.75">
      <c r="A462" s="168" t="s">
        <v>463</v>
      </c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9"/>
      <c r="O462" s="169"/>
      <c r="P462" s="169"/>
      <c r="Q462" s="169"/>
      <c r="R462" s="169"/>
      <c r="S462" s="169"/>
      <c r="T462" s="85">
        <v>95</v>
      </c>
      <c r="U462" s="88">
        <v>50</v>
      </c>
      <c r="V462" s="67"/>
      <c r="W462" s="67"/>
      <c r="X462" s="67"/>
      <c r="Y462" s="67"/>
      <c r="Z462" s="67"/>
    </row>
    <row r="463" spans="1:26" ht="12.75">
      <c r="A463" s="168" t="s">
        <v>464</v>
      </c>
      <c r="B463" s="169"/>
      <c r="C463" s="169"/>
      <c r="D463" s="169"/>
      <c r="E463" s="169"/>
      <c r="F463" s="169"/>
      <c r="G463" s="169"/>
      <c r="H463" s="169"/>
      <c r="I463" s="169"/>
      <c r="J463" s="169"/>
      <c r="K463" s="169"/>
      <c r="L463" s="169"/>
      <c r="M463" s="169"/>
      <c r="N463" s="169"/>
      <c r="O463" s="169"/>
      <c r="P463" s="169"/>
      <c r="Q463" s="169"/>
      <c r="R463" s="169"/>
      <c r="S463" s="169"/>
      <c r="T463" s="85"/>
      <c r="U463" s="88"/>
      <c r="V463" s="67"/>
      <c r="W463" s="67"/>
      <c r="X463" s="67"/>
      <c r="Y463" s="67"/>
      <c r="Z463" s="67"/>
    </row>
    <row r="464" spans="1:26" ht="12.75">
      <c r="A464" s="168" t="s">
        <v>465</v>
      </c>
      <c r="B464" s="169"/>
      <c r="C464" s="169"/>
      <c r="D464" s="169"/>
      <c r="E464" s="169"/>
      <c r="F464" s="169"/>
      <c r="G464" s="169"/>
      <c r="H464" s="169"/>
      <c r="I464" s="169"/>
      <c r="J464" s="169"/>
      <c r="K464" s="169"/>
      <c r="L464" s="169"/>
      <c r="M464" s="169"/>
      <c r="N464" s="169"/>
      <c r="O464" s="169"/>
      <c r="P464" s="169"/>
      <c r="Q464" s="169"/>
      <c r="R464" s="169"/>
      <c r="S464" s="169"/>
      <c r="T464" s="85"/>
      <c r="U464" s="88"/>
      <c r="V464" s="67"/>
      <c r="W464" s="67"/>
      <c r="X464" s="67"/>
      <c r="Y464" s="67"/>
      <c r="Z464" s="67"/>
    </row>
    <row r="465" spans="1:26" ht="12.75">
      <c r="A465" s="168" t="s">
        <v>466</v>
      </c>
      <c r="B465" s="169"/>
      <c r="C465" s="169"/>
      <c r="D465" s="169"/>
      <c r="E465" s="169"/>
      <c r="F465" s="169"/>
      <c r="G465" s="169"/>
      <c r="H465" s="169"/>
      <c r="I465" s="169"/>
      <c r="J465" s="169"/>
      <c r="K465" s="169"/>
      <c r="L465" s="169"/>
      <c r="M465" s="169"/>
      <c r="N465" s="169"/>
      <c r="O465" s="169"/>
      <c r="P465" s="169"/>
      <c r="Q465" s="169"/>
      <c r="R465" s="169"/>
      <c r="S465" s="169"/>
      <c r="T465" s="85"/>
      <c r="U465" s="88"/>
      <c r="V465" s="67"/>
      <c r="W465" s="67"/>
      <c r="X465" s="67"/>
      <c r="Y465" s="67"/>
      <c r="Z465" s="67"/>
    </row>
    <row r="466" spans="1:26" ht="12.75">
      <c r="A466" s="168" t="s">
        <v>467</v>
      </c>
      <c r="B466" s="169"/>
      <c r="C466" s="169"/>
      <c r="D466" s="169"/>
      <c r="E466" s="169"/>
      <c r="F466" s="169"/>
      <c r="G466" s="169"/>
      <c r="H466" s="169"/>
      <c r="I466" s="169"/>
      <c r="J466" s="169"/>
      <c r="K466" s="169"/>
      <c r="L466" s="169"/>
      <c r="M466" s="169"/>
      <c r="N466" s="169"/>
      <c r="O466" s="169"/>
      <c r="P466" s="169"/>
      <c r="Q466" s="169"/>
      <c r="R466" s="169"/>
      <c r="S466" s="169"/>
      <c r="T466" s="85"/>
      <c r="U466" s="88"/>
      <c r="V466" s="67"/>
      <c r="W466" s="67"/>
      <c r="X466" s="67"/>
      <c r="Y466" s="67"/>
      <c r="Z466" s="67"/>
    </row>
    <row r="467" spans="1:26" ht="12.75">
      <c r="A467" s="168" t="s">
        <v>468</v>
      </c>
      <c r="B467" s="169"/>
      <c r="C467" s="169"/>
      <c r="D467" s="169"/>
      <c r="E467" s="169"/>
      <c r="F467" s="169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/>
      <c r="Q467" s="169"/>
      <c r="R467" s="169"/>
      <c r="S467" s="169"/>
      <c r="T467" s="85">
        <v>80</v>
      </c>
      <c r="U467" s="88">
        <v>45</v>
      </c>
      <c r="V467" s="67"/>
      <c r="W467" s="67"/>
      <c r="X467" s="67"/>
      <c r="Y467" s="67"/>
      <c r="Z467" s="67"/>
    </row>
    <row r="468" spans="1:26" ht="12.75">
      <c r="A468" s="168" t="s">
        <v>469</v>
      </c>
      <c r="B468" s="169"/>
      <c r="C468" s="169"/>
      <c r="D468" s="169"/>
      <c r="E468" s="169"/>
      <c r="F468" s="169"/>
      <c r="G468" s="169"/>
      <c r="H468" s="169"/>
      <c r="I468" s="169"/>
      <c r="J468" s="169"/>
      <c r="K468" s="169"/>
      <c r="L468" s="169"/>
      <c r="M468" s="169"/>
      <c r="N468" s="169"/>
      <c r="O468" s="169"/>
      <c r="P468" s="169"/>
      <c r="Q468" s="169"/>
      <c r="R468" s="169"/>
      <c r="S468" s="169"/>
      <c r="T468" s="85"/>
      <c r="U468" s="88"/>
      <c r="V468" s="67"/>
      <c r="W468" s="67"/>
      <c r="X468" s="67"/>
      <c r="Y468" s="67"/>
      <c r="Z468" s="67"/>
    </row>
    <row r="469" spans="1:26" ht="12.75">
      <c r="A469" s="168" t="s">
        <v>470</v>
      </c>
      <c r="B469" s="169"/>
      <c r="C469" s="169"/>
      <c r="D469" s="169"/>
      <c r="E469" s="169"/>
      <c r="F469" s="169"/>
      <c r="G469" s="169"/>
      <c r="H469" s="169"/>
      <c r="I469" s="169"/>
      <c r="J469" s="169"/>
      <c r="K469" s="169"/>
      <c r="L469" s="169"/>
      <c r="M469" s="169"/>
      <c r="N469" s="169"/>
      <c r="O469" s="169"/>
      <c r="P469" s="169"/>
      <c r="Q469" s="169"/>
      <c r="R469" s="169"/>
      <c r="S469" s="169"/>
      <c r="T469" s="85"/>
      <c r="U469" s="88"/>
      <c r="V469" s="67"/>
      <c r="W469" s="67"/>
      <c r="X469" s="67"/>
      <c r="Y469" s="67"/>
      <c r="Z469" s="67"/>
    </row>
    <row r="470" spans="1:26" ht="12.75">
      <c r="A470" s="168" t="s">
        <v>471</v>
      </c>
      <c r="B470" s="169"/>
      <c r="C470" s="169"/>
      <c r="D470" s="169"/>
      <c r="E470" s="169"/>
      <c r="F470" s="169"/>
      <c r="G470" s="169"/>
      <c r="H470" s="169"/>
      <c r="I470" s="169"/>
      <c r="J470" s="169"/>
      <c r="K470" s="169"/>
      <c r="L470" s="169"/>
      <c r="M470" s="169"/>
      <c r="N470" s="169"/>
      <c r="O470" s="169"/>
      <c r="P470" s="169"/>
      <c r="Q470" s="169"/>
      <c r="R470" s="169"/>
      <c r="S470" s="169"/>
      <c r="T470" s="85"/>
      <c r="U470" s="88"/>
      <c r="V470" s="67"/>
      <c r="W470" s="67"/>
      <c r="X470" s="67"/>
      <c r="Y470" s="67"/>
      <c r="Z470" s="67"/>
    </row>
    <row r="471" spans="1:26" ht="12.75">
      <c r="A471" s="170" t="s">
        <v>472</v>
      </c>
      <c r="B471" s="169"/>
      <c r="C471" s="169"/>
      <c r="D471" s="169"/>
      <c r="E471" s="169"/>
      <c r="F471" s="169"/>
      <c r="G471" s="169"/>
      <c r="H471" s="169"/>
      <c r="I471" s="169"/>
      <c r="J471" s="169"/>
      <c r="K471" s="169"/>
      <c r="L471" s="169"/>
      <c r="M471" s="169"/>
      <c r="N471" s="169"/>
      <c r="O471" s="169"/>
      <c r="P471" s="169"/>
      <c r="Q471" s="169"/>
      <c r="R471" s="169"/>
      <c r="S471" s="169"/>
      <c r="T471" s="85"/>
      <c r="U471" s="88"/>
      <c r="V471" s="67"/>
      <c r="W471" s="67"/>
      <c r="X471" s="67"/>
      <c r="Y471" s="67"/>
      <c r="Z471" s="67"/>
    </row>
    <row r="472" spans="1:26" ht="12.75">
      <c r="A472" s="168" t="s">
        <v>473</v>
      </c>
      <c r="B472" s="169"/>
      <c r="C472" s="169"/>
      <c r="D472" s="169"/>
      <c r="E472" s="169"/>
      <c r="F472" s="169"/>
      <c r="G472" s="169"/>
      <c r="H472" s="169"/>
      <c r="I472" s="169"/>
      <c r="J472" s="169"/>
      <c r="K472" s="169"/>
      <c r="L472" s="169"/>
      <c r="M472" s="169"/>
      <c r="N472" s="169"/>
      <c r="O472" s="169"/>
      <c r="P472" s="169"/>
      <c r="Q472" s="169"/>
      <c r="R472" s="169"/>
      <c r="S472" s="169"/>
      <c r="T472" s="85">
        <v>95</v>
      </c>
      <c r="U472" s="88">
        <v>65</v>
      </c>
      <c r="V472" s="67"/>
      <c r="W472" s="67"/>
      <c r="X472" s="67"/>
      <c r="Y472" s="67"/>
      <c r="Z472" s="67"/>
    </row>
    <row r="473" spans="1:26" ht="12.75">
      <c r="A473" s="168" t="s">
        <v>474</v>
      </c>
      <c r="B473" s="169"/>
      <c r="C473" s="16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N473" s="169"/>
      <c r="O473" s="169"/>
      <c r="P473" s="169"/>
      <c r="Q473" s="169"/>
      <c r="R473" s="169"/>
      <c r="S473" s="169"/>
      <c r="T473" s="85"/>
      <c r="U473" s="88"/>
      <c r="V473" s="67"/>
      <c r="W473" s="67"/>
      <c r="X473" s="67"/>
      <c r="Y473" s="67"/>
      <c r="Z473" s="67"/>
    </row>
    <row r="474" spans="1:26" ht="12.75">
      <c r="A474" s="168" t="s">
        <v>475</v>
      </c>
      <c r="B474" s="169"/>
      <c r="C474" s="169"/>
      <c r="D474" s="169"/>
      <c r="E474" s="169"/>
      <c r="F474" s="169"/>
      <c r="G474" s="169"/>
      <c r="H474" s="169"/>
      <c r="I474" s="169"/>
      <c r="J474" s="169"/>
      <c r="K474" s="169"/>
      <c r="L474" s="169"/>
      <c r="M474" s="169"/>
      <c r="N474" s="169"/>
      <c r="O474" s="169"/>
      <c r="P474" s="169"/>
      <c r="Q474" s="169"/>
      <c r="R474" s="169"/>
      <c r="S474" s="169"/>
      <c r="T474" s="85"/>
      <c r="U474" s="88"/>
      <c r="V474" s="67"/>
      <c r="W474" s="67"/>
      <c r="X474" s="67"/>
      <c r="Y474" s="67"/>
      <c r="Z474" s="67"/>
    </row>
    <row r="475" spans="1:26" ht="12.75">
      <c r="A475" s="168" t="s">
        <v>476</v>
      </c>
      <c r="B475" s="169"/>
      <c r="C475" s="169"/>
      <c r="D475" s="169"/>
      <c r="E475" s="169"/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85"/>
      <c r="U475" s="88"/>
      <c r="V475" s="67"/>
      <c r="W475" s="67"/>
      <c r="X475" s="67"/>
      <c r="Y475" s="67"/>
      <c r="Z475" s="67"/>
    </row>
    <row r="476" spans="1:26" ht="12.75">
      <c r="A476" s="168" t="s">
        <v>477</v>
      </c>
      <c r="B476" s="169"/>
      <c r="C476" s="169"/>
      <c r="D476" s="169"/>
      <c r="E476" s="169"/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169"/>
      <c r="Q476" s="169"/>
      <c r="R476" s="169"/>
      <c r="S476" s="169"/>
      <c r="T476" s="85"/>
      <c r="U476" s="88"/>
      <c r="V476" s="67"/>
      <c r="W476" s="67"/>
      <c r="X476" s="67"/>
      <c r="Y476" s="67"/>
      <c r="Z476" s="67"/>
    </row>
    <row r="477" spans="1:26" ht="12.75">
      <c r="A477" s="168" t="s">
        <v>478</v>
      </c>
      <c r="B477" s="169"/>
      <c r="C477" s="16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N477" s="169"/>
      <c r="O477" s="169"/>
      <c r="P477" s="169"/>
      <c r="Q477" s="169"/>
      <c r="R477" s="169"/>
      <c r="S477" s="169"/>
      <c r="T477" s="85"/>
      <c r="U477" s="88"/>
      <c r="V477" s="67"/>
      <c r="W477" s="67"/>
      <c r="X477" s="67"/>
      <c r="Y477" s="67"/>
      <c r="Z477" s="67"/>
    </row>
    <row r="478" spans="1:26" ht="12.75">
      <c r="A478" s="168" t="s">
        <v>479</v>
      </c>
      <c r="B478" s="169"/>
      <c r="C478" s="169"/>
      <c r="D478" s="169"/>
      <c r="E478" s="169"/>
      <c r="F478" s="169"/>
      <c r="G478" s="169"/>
      <c r="H478" s="169"/>
      <c r="I478" s="169"/>
      <c r="J478" s="169"/>
      <c r="K478" s="169"/>
      <c r="L478" s="169"/>
      <c r="M478" s="169"/>
      <c r="N478" s="169"/>
      <c r="O478" s="169"/>
      <c r="P478" s="169"/>
      <c r="Q478" s="169"/>
      <c r="R478" s="169"/>
      <c r="S478" s="169"/>
      <c r="T478" s="85"/>
      <c r="U478" s="88"/>
      <c r="V478" s="67"/>
      <c r="W478" s="67"/>
      <c r="X478" s="67"/>
      <c r="Y478" s="67"/>
      <c r="Z478" s="67"/>
    </row>
    <row r="479" spans="1:26" ht="12.75">
      <c r="A479" s="168" t="s">
        <v>480</v>
      </c>
      <c r="B479" s="169"/>
      <c r="C479" s="169"/>
      <c r="D479" s="169"/>
      <c r="E479" s="169"/>
      <c r="F479" s="169"/>
      <c r="G479" s="169"/>
      <c r="H479" s="169"/>
      <c r="I479" s="169"/>
      <c r="J479" s="169"/>
      <c r="K479" s="169"/>
      <c r="L479" s="169"/>
      <c r="M479" s="169"/>
      <c r="N479" s="169"/>
      <c r="O479" s="169"/>
      <c r="P479" s="169"/>
      <c r="Q479" s="169"/>
      <c r="R479" s="169"/>
      <c r="S479" s="169"/>
      <c r="T479" s="85">
        <v>92</v>
      </c>
      <c r="U479" s="88">
        <v>50</v>
      </c>
      <c r="V479" s="67"/>
      <c r="W479" s="67"/>
      <c r="X479" s="67"/>
      <c r="Y479" s="67"/>
      <c r="Z479" s="67"/>
    </row>
    <row r="480" spans="1:26" ht="12.75">
      <c r="A480" s="168" t="s">
        <v>481</v>
      </c>
      <c r="B480" s="169"/>
      <c r="C480" s="169"/>
      <c r="D480" s="169"/>
      <c r="E480" s="169"/>
      <c r="F480" s="169"/>
      <c r="G480" s="169"/>
      <c r="H480" s="169"/>
      <c r="I480" s="169"/>
      <c r="J480" s="169"/>
      <c r="K480" s="169"/>
      <c r="L480" s="169"/>
      <c r="M480" s="169"/>
      <c r="N480" s="169"/>
      <c r="O480" s="169"/>
      <c r="P480" s="169"/>
      <c r="Q480" s="169"/>
      <c r="R480" s="169"/>
      <c r="S480" s="169"/>
      <c r="T480" s="85"/>
      <c r="U480" s="88"/>
      <c r="V480" s="67"/>
      <c r="W480" s="67"/>
      <c r="X480" s="67"/>
      <c r="Y480" s="67"/>
      <c r="Z480" s="67"/>
    </row>
    <row r="481" spans="1:26" ht="12.75">
      <c r="A481" s="168" t="s">
        <v>482</v>
      </c>
      <c r="B481" s="169"/>
      <c r="C481" s="169"/>
      <c r="D481" s="169"/>
      <c r="E481" s="169"/>
      <c r="F481" s="169"/>
      <c r="G481" s="169"/>
      <c r="H481" s="169"/>
      <c r="I481" s="169"/>
      <c r="J481" s="169"/>
      <c r="K481" s="169"/>
      <c r="L481" s="169"/>
      <c r="M481" s="169"/>
      <c r="N481" s="169"/>
      <c r="O481" s="169"/>
      <c r="P481" s="169"/>
      <c r="Q481" s="169"/>
      <c r="R481" s="169"/>
      <c r="S481" s="169"/>
      <c r="T481" s="85"/>
      <c r="U481" s="88"/>
      <c r="V481" s="67"/>
      <c r="W481" s="67"/>
      <c r="X481" s="67"/>
      <c r="Y481" s="67"/>
      <c r="Z481" s="67"/>
    </row>
    <row r="482" spans="1:26" ht="12.75">
      <c r="A482" s="168" t="s">
        <v>483</v>
      </c>
      <c r="B482" s="169"/>
      <c r="C482" s="169"/>
      <c r="D482" s="169"/>
      <c r="E482" s="169"/>
      <c r="F482" s="169"/>
      <c r="G482" s="169"/>
      <c r="H482" s="169"/>
      <c r="I482" s="169"/>
      <c r="J482" s="169"/>
      <c r="K482" s="169"/>
      <c r="L482" s="169"/>
      <c r="M482" s="169"/>
      <c r="N482" s="169"/>
      <c r="O482" s="169"/>
      <c r="P482" s="169"/>
      <c r="Q482" s="169"/>
      <c r="R482" s="169"/>
      <c r="S482" s="169"/>
      <c r="T482" s="85"/>
      <c r="U482" s="88"/>
      <c r="V482" s="67"/>
      <c r="W482" s="67"/>
      <c r="X482" s="67"/>
      <c r="Y482" s="67"/>
      <c r="Z482" s="67"/>
    </row>
    <row r="483" spans="1:26" ht="12.75">
      <c r="A483" s="168" t="s">
        <v>484</v>
      </c>
      <c r="B483" s="169"/>
      <c r="C483" s="169"/>
      <c r="D483" s="169"/>
      <c r="E483" s="169"/>
      <c r="F483" s="169"/>
      <c r="G483" s="169"/>
      <c r="H483" s="169"/>
      <c r="I483" s="169"/>
      <c r="J483" s="169"/>
      <c r="K483" s="169"/>
      <c r="L483" s="169"/>
      <c r="M483" s="169"/>
      <c r="N483" s="169"/>
      <c r="O483" s="169"/>
      <c r="P483" s="169"/>
      <c r="Q483" s="169"/>
      <c r="R483" s="169"/>
      <c r="S483" s="169"/>
      <c r="T483" s="85"/>
      <c r="U483" s="88"/>
      <c r="V483" s="67"/>
      <c r="W483" s="67"/>
      <c r="X483" s="67"/>
      <c r="Y483" s="67"/>
      <c r="Z483" s="67"/>
    </row>
    <row r="484" spans="1:26" ht="12.75">
      <c r="A484" s="168" t="s">
        <v>485</v>
      </c>
      <c r="B484" s="169"/>
      <c r="C484" s="169"/>
      <c r="D484" s="169"/>
      <c r="E484" s="169"/>
      <c r="F484" s="169"/>
      <c r="G484" s="169"/>
      <c r="H484" s="169"/>
      <c r="I484" s="169"/>
      <c r="J484" s="169"/>
      <c r="K484" s="169"/>
      <c r="L484" s="169"/>
      <c r="M484" s="169"/>
      <c r="N484" s="169"/>
      <c r="O484" s="169"/>
      <c r="P484" s="169"/>
      <c r="Q484" s="169"/>
      <c r="R484" s="169"/>
      <c r="S484" s="169"/>
      <c r="T484" s="85">
        <v>80</v>
      </c>
      <c r="U484" s="88">
        <v>60</v>
      </c>
      <c r="V484" s="67"/>
      <c r="W484" s="67"/>
      <c r="X484" s="67"/>
      <c r="Y484" s="67"/>
      <c r="Z484" s="67"/>
    </row>
    <row r="485" spans="1:26" ht="12.75">
      <c r="A485" s="168" t="s">
        <v>486</v>
      </c>
      <c r="B485" s="169"/>
      <c r="C485" s="169"/>
      <c r="D485" s="169"/>
      <c r="E485" s="169"/>
      <c r="F485" s="1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  <c r="Q485" s="169"/>
      <c r="R485" s="169"/>
      <c r="S485" s="169"/>
      <c r="T485" s="85"/>
      <c r="U485" s="88"/>
      <c r="V485" s="67"/>
      <c r="W485" s="67"/>
      <c r="X485" s="67"/>
      <c r="Y485" s="67"/>
      <c r="Z485" s="67"/>
    </row>
    <row r="486" spans="1:26" ht="12.75">
      <c r="A486" s="168" t="s">
        <v>487</v>
      </c>
      <c r="B486" s="169"/>
      <c r="C486" s="169"/>
      <c r="D486" s="169"/>
      <c r="E486" s="169"/>
      <c r="F486" s="169"/>
      <c r="G486" s="169"/>
      <c r="H486" s="169"/>
      <c r="I486" s="169"/>
      <c r="J486" s="169"/>
      <c r="K486" s="169"/>
      <c r="L486" s="169"/>
      <c r="M486" s="169"/>
      <c r="N486" s="169"/>
      <c r="O486" s="169"/>
      <c r="P486" s="169"/>
      <c r="Q486" s="169"/>
      <c r="R486" s="169"/>
      <c r="S486" s="169"/>
      <c r="T486" s="85"/>
      <c r="U486" s="88"/>
      <c r="V486" s="67"/>
      <c r="W486" s="67"/>
      <c r="X486" s="67"/>
      <c r="Y486" s="67"/>
      <c r="Z486" s="67"/>
    </row>
    <row r="487" spans="1:26" ht="12.75">
      <c r="A487" s="170" t="s">
        <v>488</v>
      </c>
      <c r="B487" s="169"/>
      <c r="C487" s="16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N487" s="169"/>
      <c r="O487" s="169"/>
      <c r="P487" s="169"/>
      <c r="Q487" s="169"/>
      <c r="R487" s="169"/>
      <c r="S487" s="169"/>
      <c r="T487" s="85"/>
      <c r="U487" s="88"/>
      <c r="V487" s="67"/>
      <c r="W487" s="67"/>
      <c r="X487" s="67"/>
      <c r="Y487" s="67"/>
      <c r="Z487" s="67"/>
    </row>
    <row r="488" spans="1:26" ht="12.75">
      <c r="A488" s="168" t="s">
        <v>489</v>
      </c>
      <c r="B488" s="169"/>
      <c r="C488" s="169"/>
      <c r="D488" s="169"/>
      <c r="E488" s="169"/>
      <c r="F488" s="169"/>
      <c r="G488" s="169"/>
      <c r="H488" s="169"/>
      <c r="I488" s="169"/>
      <c r="J488" s="169"/>
      <c r="K488" s="169"/>
      <c r="L488" s="169"/>
      <c r="M488" s="169"/>
      <c r="N488" s="169"/>
      <c r="O488" s="169"/>
      <c r="P488" s="169"/>
      <c r="Q488" s="169"/>
      <c r="R488" s="169"/>
      <c r="S488" s="169"/>
      <c r="T488" s="85">
        <v>128</v>
      </c>
      <c r="U488" s="88">
        <v>83</v>
      </c>
      <c r="V488" s="67"/>
      <c r="W488" s="67"/>
      <c r="X488" s="67"/>
      <c r="Y488" s="67"/>
      <c r="Z488" s="67"/>
    </row>
    <row r="489" spans="1:26" ht="12.75">
      <c r="A489" s="168" t="s">
        <v>490</v>
      </c>
      <c r="B489" s="169"/>
      <c r="C489" s="169"/>
      <c r="D489" s="169"/>
      <c r="E489" s="169"/>
      <c r="F489" s="169"/>
      <c r="G489" s="169"/>
      <c r="H489" s="169"/>
      <c r="I489" s="169"/>
      <c r="J489" s="169"/>
      <c r="K489" s="169"/>
      <c r="L489" s="169"/>
      <c r="M489" s="169"/>
      <c r="N489" s="169"/>
      <c r="O489" s="169"/>
      <c r="P489" s="169"/>
      <c r="Q489" s="169"/>
      <c r="R489" s="169"/>
      <c r="S489" s="169"/>
      <c r="T489" s="85"/>
      <c r="U489" s="88"/>
      <c r="V489" s="67"/>
      <c r="W489" s="67"/>
      <c r="X489" s="67"/>
      <c r="Y489" s="67"/>
      <c r="Z489" s="67"/>
    </row>
    <row r="490" spans="1:26" ht="12.75">
      <c r="A490" s="168" t="s">
        <v>491</v>
      </c>
      <c r="B490" s="169"/>
      <c r="C490" s="169"/>
      <c r="D490" s="169"/>
      <c r="E490" s="169"/>
      <c r="F490" s="169"/>
      <c r="G490" s="169"/>
      <c r="H490" s="169"/>
      <c r="I490" s="169"/>
      <c r="J490" s="169"/>
      <c r="K490" s="169"/>
      <c r="L490" s="169"/>
      <c r="M490" s="169"/>
      <c r="N490" s="169"/>
      <c r="O490" s="169"/>
      <c r="P490" s="169"/>
      <c r="Q490" s="169"/>
      <c r="R490" s="169"/>
      <c r="S490" s="169"/>
      <c r="T490" s="85"/>
      <c r="U490" s="88"/>
      <c r="V490" s="67"/>
      <c r="W490" s="67"/>
      <c r="X490" s="67"/>
      <c r="Y490" s="67"/>
      <c r="Z490" s="67"/>
    </row>
    <row r="491" spans="1:26" ht="12.75">
      <c r="A491" s="168" t="s">
        <v>492</v>
      </c>
      <c r="B491" s="169"/>
      <c r="C491" s="16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  <c r="N491" s="169"/>
      <c r="O491" s="169"/>
      <c r="P491" s="169"/>
      <c r="Q491" s="169"/>
      <c r="R491" s="169"/>
      <c r="S491" s="169"/>
      <c r="T491" s="85"/>
      <c r="U491" s="88"/>
      <c r="V491" s="67"/>
      <c r="W491" s="67"/>
      <c r="X491" s="67"/>
      <c r="Y491" s="67"/>
      <c r="Z491" s="67"/>
    </row>
    <row r="492" spans="1:26" ht="12.75">
      <c r="A492" s="168" t="s">
        <v>493</v>
      </c>
      <c r="B492" s="169"/>
      <c r="C492" s="16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169"/>
      <c r="Q492" s="169"/>
      <c r="R492" s="169"/>
      <c r="S492" s="169"/>
      <c r="T492" s="85"/>
      <c r="U492" s="88"/>
      <c r="V492" s="67"/>
      <c r="W492" s="67"/>
      <c r="X492" s="67"/>
      <c r="Y492" s="67"/>
      <c r="Z492" s="67"/>
    </row>
    <row r="493" spans="1:26" ht="12.75">
      <c r="A493" s="168" t="s">
        <v>494</v>
      </c>
      <c r="B493" s="169"/>
      <c r="C493" s="16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  <c r="N493" s="169"/>
      <c r="O493" s="169"/>
      <c r="P493" s="169"/>
      <c r="Q493" s="169"/>
      <c r="R493" s="169"/>
      <c r="S493" s="169"/>
      <c r="T493" s="85"/>
      <c r="U493" s="88"/>
      <c r="V493" s="67"/>
      <c r="W493" s="67"/>
      <c r="X493" s="67"/>
      <c r="Y493" s="67"/>
      <c r="Z493" s="67"/>
    </row>
    <row r="494" spans="1:26" ht="12.75">
      <c r="A494" s="168" t="s">
        <v>495</v>
      </c>
      <c r="B494" s="169"/>
      <c r="C494" s="16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  <c r="Q494" s="169"/>
      <c r="R494" s="169"/>
      <c r="S494" s="169"/>
      <c r="T494" s="85"/>
      <c r="U494" s="88"/>
      <c r="V494" s="67"/>
      <c r="W494" s="67"/>
      <c r="X494" s="67"/>
      <c r="Y494" s="67"/>
      <c r="Z494" s="67"/>
    </row>
    <row r="495" spans="1:26" ht="12.75">
      <c r="A495" s="168" t="s">
        <v>496</v>
      </c>
      <c r="B495" s="169"/>
      <c r="C495" s="169"/>
      <c r="D495" s="169"/>
      <c r="E495" s="169"/>
      <c r="F495" s="169"/>
      <c r="G495" s="169"/>
      <c r="H495" s="169"/>
      <c r="I495" s="169"/>
      <c r="J495" s="169"/>
      <c r="K495" s="169"/>
      <c r="L495" s="169"/>
      <c r="M495" s="169"/>
      <c r="N495" s="169"/>
      <c r="O495" s="169"/>
      <c r="P495" s="169"/>
      <c r="Q495" s="169"/>
      <c r="R495" s="169"/>
      <c r="S495" s="169"/>
      <c r="T495" s="85"/>
      <c r="U495" s="88"/>
      <c r="V495" s="67"/>
      <c r="W495" s="67"/>
      <c r="X495" s="67"/>
      <c r="Y495" s="67"/>
      <c r="Z495" s="67"/>
    </row>
    <row r="496" spans="1:26" ht="12.75">
      <c r="A496" s="170" t="s">
        <v>497</v>
      </c>
      <c r="B496" s="169"/>
      <c r="C496" s="169"/>
      <c r="D496" s="169"/>
      <c r="E496" s="169"/>
      <c r="F496" s="169"/>
      <c r="G496" s="169"/>
      <c r="H496" s="169"/>
      <c r="I496" s="169"/>
      <c r="J496" s="169"/>
      <c r="K496" s="169"/>
      <c r="L496" s="169"/>
      <c r="M496" s="169"/>
      <c r="N496" s="169"/>
      <c r="O496" s="169"/>
      <c r="P496" s="169"/>
      <c r="Q496" s="169"/>
      <c r="R496" s="169"/>
      <c r="S496" s="169"/>
      <c r="T496" s="85"/>
      <c r="U496" s="88"/>
      <c r="V496" s="67"/>
      <c r="W496" s="67"/>
      <c r="X496" s="67"/>
      <c r="Y496" s="67"/>
      <c r="Z496" s="67"/>
    </row>
    <row r="497" spans="1:26" ht="12.75">
      <c r="A497" s="168" t="s">
        <v>498</v>
      </c>
      <c r="B497" s="169"/>
      <c r="C497" s="169"/>
      <c r="D497" s="169"/>
      <c r="E497" s="169"/>
      <c r="F497" s="169"/>
      <c r="G497" s="169"/>
      <c r="H497" s="169"/>
      <c r="I497" s="169"/>
      <c r="J497" s="169"/>
      <c r="K497" s="169"/>
      <c r="L497" s="169"/>
      <c r="M497" s="169"/>
      <c r="N497" s="169"/>
      <c r="O497" s="169"/>
      <c r="P497" s="169"/>
      <c r="Q497" s="169"/>
      <c r="R497" s="169"/>
      <c r="S497" s="169"/>
      <c r="T497" s="85">
        <v>90</v>
      </c>
      <c r="U497" s="88">
        <v>85</v>
      </c>
      <c r="V497" s="67"/>
      <c r="W497" s="67"/>
      <c r="X497" s="67"/>
      <c r="Y497" s="67"/>
      <c r="Z497" s="67"/>
    </row>
    <row r="498" spans="1:26" ht="12.75">
      <c r="A498" s="168" t="s">
        <v>499</v>
      </c>
      <c r="B498" s="169"/>
      <c r="C498" s="169"/>
      <c r="D498" s="169"/>
      <c r="E498" s="169"/>
      <c r="F498" s="169"/>
      <c r="G498" s="169"/>
      <c r="H498" s="169"/>
      <c r="I498" s="169"/>
      <c r="J498" s="169"/>
      <c r="K498" s="169"/>
      <c r="L498" s="169"/>
      <c r="M498" s="169"/>
      <c r="N498" s="169"/>
      <c r="O498" s="169"/>
      <c r="P498" s="169"/>
      <c r="Q498" s="169"/>
      <c r="R498" s="169"/>
      <c r="S498" s="169"/>
      <c r="T498" s="85"/>
      <c r="U498" s="88"/>
      <c r="V498" s="67"/>
      <c r="W498" s="67"/>
      <c r="X498" s="67"/>
      <c r="Y498" s="67"/>
      <c r="Z498" s="67"/>
    </row>
    <row r="499" spans="1:26" ht="12.75">
      <c r="A499" s="170" t="s">
        <v>500</v>
      </c>
      <c r="B499" s="169"/>
      <c r="C499" s="169"/>
      <c r="D499" s="169"/>
      <c r="E499" s="169"/>
      <c r="F499" s="169"/>
      <c r="G499" s="169"/>
      <c r="H499" s="169"/>
      <c r="I499" s="169"/>
      <c r="J499" s="169"/>
      <c r="K499" s="169"/>
      <c r="L499" s="169"/>
      <c r="M499" s="169"/>
      <c r="N499" s="169"/>
      <c r="O499" s="169"/>
      <c r="P499" s="169"/>
      <c r="Q499" s="169"/>
      <c r="R499" s="169"/>
      <c r="S499" s="169"/>
      <c r="T499" s="85"/>
      <c r="U499" s="88"/>
      <c r="V499" s="67"/>
      <c r="W499" s="67"/>
      <c r="X499" s="67"/>
      <c r="Y499" s="67"/>
      <c r="Z499" s="67"/>
    </row>
    <row r="500" spans="1:26" ht="12.75">
      <c r="A500" s="168" t="s">
        <v>501</v>
      </c>
      <c r="B500" s="169"/>
      <c r="C500" s="169"/>
      <c r="D500" s="169"/>
      <c r="E500" s="169"/>
      <c r="F500" s="169"/>
      <c r="G500" s="169"/>
      <c r="H500" s="169"/>
      <c r="I500" s="169"/>
      <c r="J500" s="169"/>
      <c r="K500" s="169"/>
      <c r="L500" s="169"/>
      <c r="M500" s="169"/>
      <c r="N500" s="169"/>
      <c r="O500" s="169"/>
      <c r="P500" s="169"/>
      <c r="Q500" s="169"/>
      <c r="R500" s="169"/>
      <c r="S500" s="169"/>
      <c r="T500" s="85"/>
      <c r="U500" s="88"/>
      <c r="V500" s="67"/>
      <c r="W500" s="67"/>
      <c r="X500" s="67"/>
      <c r="Y500" s="67"/>
      <c r="Z500" s="67"/>
    </row>
    <row r="501" spans="1:26" ht="12.75">
      <c r="A501" s="160" t="s">
        <v>502</v>
      </c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86"/>
      <c r="U501" s="89"/>
      <c r="V501" s="67"/>
      <c r="W501" s="67"/>
      <c r="X501" s="67"/>
      <c r="Y501" s="67"/>
      <c r="Z501" s="67"/>
    </row>
    <row r="502" spans="1:26" ht="12.75">
      <c r="A502" s="44"/>
      <c r="B502" s="124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67"/>
      <c r="W502" s="67"/>
      <c r="X502" s="67"/>
      <c r="Y502" s="67"/>
      <c r="Z502" s="67"/>
    </row>
    <row r="503" spans="1:26" ht="12.75">
      <c r="A503" s="69"/>
      <c r="B503" s="124" t="s">
        <v>1396</v>
      </c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2.75">
      <c r="A504" s="44"/>
      <c r="B504" s="124" t="s">
        <v>1397</v>
      </c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2.75">
      <c r="A505" s="69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2.75">
      <c r="A506" s="6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45"/>
      <c r="W506" s="45"/>
      <c r="X506" s="45"/>
      <c r="Y506" s="45"/>
      <c r="Z506" s="45"/>
    </row>
    <row r="507" spans="22:26" ht="12.75">
      <c r="V507" s="70"/>
      <c r="W507" s="70"/>
      <c r="X507" s="70"/>
      <c r="Y507" s="70"/>
      <c r="Z507" s="70"/>
    </row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2" ht="12.75"/>
    <row r="673" ht="12.75"/>
    <row r="674" ht="12.75"/>
    <row r="675" ht="12.75"/>
    <row r="676" ht="12.75"/>
    <row r="677" ht="12.75"/>
    <row r="678" ht="12.75"/>
    <row r="679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</sheetData>
  <sheetProtection/>
  <mergeCells count="198">
    <mergeCell ref="G19:H19"/>
    <mergeCell ref="J19:K19"/>
    <mergeCell ref="J25:J26"/>
    <mergeCell ref="G24:I24"/>
    <mergeCell ref="J24:U24"/>
    <mergeCell ref="G25:G26"/>
    <mergeCell ref="G14:I14"/>
    <mergeCell ref="G18:H18"/>
    <mergeCell ref="J15:K15"/>
    <mergeCell ref="J18:K18"/>
    <mergeCell ref="G16:H16"/>
    <mergeCell ref="G17:H17"/>
    <mergeCell ref="J16:K16"/>
    <mergeCell ref="J17:K17"/>
    <mergeCell ref="J14:U14"/>
    <mergeCell ref="G15:H15"/>
    <mergeCell ref="A24:A26"/>
    <mergeCell ref="B24:B26"/>
    <mergeCell ref="C24:C26"/>
    <mergeCell ref="D24:F24"/>
    <mergeCell ref="D25:D26"/>
    <mergeCell ref="A9:U9"/>
    <mergeCell ref="A10:U10"/>
    <mergeCell ref="A11:U11"/>
    <mergeCell ref="A12:U12"/>
    <mergeCell ref="A28:U28"/>
    <mergeCell ref="A29:U29"/>
    <mergeCell ref="A177:U177"/>
    <mergeCell ref="A286:U286"/>
    <mergeCell ref="A328:F328"/>
    <mergeCell ref="A329:F329"/>
    <mergeCell ref="A330:F330"/>
    <mergeCell ref="A331:F331"/>
    <mergeCell ref="A332:F332"/>
    <mergeCell ref="A333:F333"/>
    <mergeCell ref="A334:F334"/>
    <mergeCell ref="A335:F335"/>
    <mergeCell ref="A336:F336"/>
    <mergeCell ref="A337:F337"/>
    <mergeCell ref="A338:F338"/>
    <mergeCell ref="A341:F341"/>
    <mergeCell ref="A342:F342"/>
    <mergeCell ref="A343:F343"/>
    <mergeCell ref="A344:F344"/>
    <mergeCell ref="A345:F345"/>
    <mergeCell ref="A346:F346"/>
    <mergeCell ref="A347:F347"/>
    <mergeCell ref="A348:F348"/>
    <mergeCell ref="A349:F349"/>
    <mergeCell ref="A350:F350"/>
    <mergeCell ref="A351:F351"/>
    <mergeCell ref="A352:F352"/>
    <mergeCell ref="A355:F355"/>
    <mergeCell ref="A360:S360"/>
    <mergeCell ref="A362:S362"/>
    <mergeCell ref="A363:S363"/>
    <mergeCell ref="A364:S364"/>
    <mergeCell ref="A365:S365"/>
    <mergeCell ref="A366:S366"/>
    <mergeCell ref="A367:S367"/>
    <mergeCell ref="A368:S368"/>
    <mergeCell ref="A369:S369"/>
    <mergeCell ref="A370:S370"/>
    <mergeCell ref="A371:S371"/>
    <mergeCell ref="A372:S372"/>
    <mergeCell ref="A373:S373"/>
    <mergeCell ref="A374:S374"/>
    <mergeCell ref="A375:S375"/>
    <mergeCell ref="A376:S376"/>
    <mergeCell ref="A377:S377"/>
    <mergeCell ref="A378:S378"/>
    <mergeCell ref="A379:S379"/>
    <mergeCell ref="A380:S380"/>
    <mergeCell ref="A381:S381"/>
    <mergeCell ref="A382:S382"/>
    <mergeCell ref="A383:S383"/>
    <mergeCell ref="A384:S384"/>
    <mergeCell ref="A385:S385"/>
    <mergeCell ref="A386:S386"/>
    <mergeCell ref="A387:S387"/>
    <mergeCell ref="A388:S388"/>
    <mergeCell ref="A389:S389"/>
    <mergeCell ref="A390:S390"/>
    <mergeCell ref="A391:S391"/>
    <mergeCell ref="A392:S392"/>
    <mergeCell ref="A393:S393"/>
    <mergeCell ref="A394:S394"/>
    <mergeCell ref="A395:S395"/>
    <mergeCell ref="A396:S396"/>
    <mergeCell ref="A397:S397"/>
    <mergeCell ref="A398:S398"/>
    <mergeCell ref="A399:S399"/>
    <mergeCell ref="A400:S400"/>
    <mergeCell ref="A401:S401"/>
    <mergeCell ref="A402:S402"/>
    <mergeCell ref="A403:S403"/>
    <mergeCell ref="A404:S404"/>
    <mergeCell ref="A405:S405"/>
    <mergeCell ref="A406:S406"/>
    <mergeCell ref="A407:S407"/>
    <mergeCell ref="A408:S408"/>
    <mergeCell ref="A409:S409"/>
    <mergeCell ref="A410:S410"/>
    <mergeCell ref="A411:S411"/>
    <mergeCell ref="A412:S412"/>
    <mergeCell ref="A413:S413"/>
    <mergeCell ref="A414:S414"/>
    <mergeCell ref="A415:S415"/>
    <mergeCell ref="A416:S416"/>
    <mergeCell ref="A417:S417"/>
    <mergeCell ref="A418:S418"/>
    <mergeCell ref="A419:S419"/>
    <mergeCell ref="A420:S420"/>
    <mergeCell ref="A421:S421"/>
    <mergeCell ref="A422:S422"/>
    <mergeCell ref="A423:S423"/>
    <mergeCell ref="A424:S424"/>
    <mergeCell ref="A425:S425"/>
    <mergeCell ref="A426:S426"/>
    <mergeCell ref="A427:S427"/>
    <mergeCell ref="A428:S428"/>
    <mergeCell ref="A429:S429"/>
    <mergeCell ref="A430:S430"/>
    <mergeCell ref="A431:S431"/>
    <mergeCell ref="A432:S432"/>
    <mergeCell ref="A433:S433"/>
    <mergeCell ref="A434:S434"/>
    <mergeCell ref="A435:S435"/>
    <mergeCell ref="A436:S436"/>
    <mergeCell ref="A437:S437"/>
    <mergeCell ref="A438:S438"/>
    <mergeCell ref="A439:S439"/>
    <mergeCell ref="A440:S440"/>
    <mergeCell ref="A441:S441"/>
    <mergeCell ref="A442:S442"/>
    <mergeCell ref="A443:S443"/>
    <mergeCell ref="A444:S444"/>
    <mergeCell ref="A445:S445"/>
    <mergeCell ref="A446:S446"/>
    <mergeCell ref="A447:S447"/>
    <mergeCell ref="A448:S448"/>
    <mergeCell ref="A449:S449"/>
    <mergeCell ref="A450:S450"/>
    <mergeCell ref="A451:S451"/>
    <mergeCell ref="A452:S452"/>
    <mergeCell ref="A453:S453"/>
    <mergeCell ref="A454:S454"/>
    <mergeCell ref="A455:S455"/>
    <mergeCell ref="A456:S456"/>
    <mergeCell ref="A457:S457"/>
    <mergeCell ref="A458:S458"/>
    <mergeCell ref="A459:S459"/>
    <mergeCell ref="A460:S460"/>
    <mergeCell ref="A461:S461"/>
    <mergeCell ref="A462:S462"/>
    <mergeCell ref="A463:S463"/>
    <mergeCell ref="A464:S464"/>
    <mergeCell ref="A465:S465"/>
    <mergeCell ref="A466:S466"/>
    <mergeCell ref="A467:S467"/>
    <mergeCell ref="A468:S468"/>
    <mergeCell ref="A469:S469"/>
    <mergeCell ref="A470:S470"/>
    <mergeCell ref="A471:S471"/>
    <mergeCell ref="A472:S472"/>
    <mergeCell ref="A473:S473"/>
    <mergeCell ref="A474:S474"/>
    <mergeCell ref="A475:S475"/>
    <mergeCell ref="A476:S476"/>
    <mergeCell ref="A477:S477"/>
    <mergeCell ref="A478:S478"/>
    <mergeCell ref="A479:S479"/>
    <mergeCell ref="A480:S480"/>
    <mergeCell ref="A481:S481"/>
    <mergeCell ref="A482:S482"/>
    <mergeCell ref="A483:S483"/>
    <mergeCell ref="A484:S484"/>
    <mergeCell ref="A485:S485"/>
    <mergeCell ref="A486:S486"/>
    <mergeCell ref="A487:S487"/>
    <mergeCell ref="A488:S488"/>
    <mergeCell ref="A500:S500"/>
    <mergeCell ref="A489:S489"/>
    <mergeCell ref="A490:S490"/>
    <mergeCell ref="A491:S491"/>
    <mergeCell ref="A492:S492"/>
    <mergeCell ref="A493:S493"/>
    <mergeCell ref="A494:S494"/>
    <mergeCell ref="A501:S501"/>
    <mergeCell ref="A353:F353"/>
    <mergeCell ref="A354:F354"/>
    <mergeCell ref="A339:F339"/>
    <mergeCell ref="A340:F340"/>
    <mergeCell ref="A495:S495"/>
    <mergeCell ref="A496:S496"/>
    <mergeCell ref="A497:S497"/>
    <mergeCell ref="A498:S498"/>
    <mergeCell ref="A499:S499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319"/>
  <sheetViews>
    <sheetView showGridLines="0" zoomScalePageLayoutView="0" workbookViewId="0" topLeftCell="A296">
      <selection activeCell="C315" sqref="C315"/>
    </sheetView>
  </sheetViews>
  <sheetFormatPr defaultColWidth="9.00390625" defaultRowHeight="12.75"/>
  <cols>
    <col min="1" max="1" width="6.00390625" style="12" customWidth="1"/>
    <col min="2" max="2" width="16.00390625" style="12" customWidth="1"/>
    <col min="3" max="3" width="33.625" style="12" customWidth="1"/>
    <col min="4" max="6" width="11.625" style="12" customWidth="1"/>
    <col min="7" max="7" width="12.75390625" style="12" customWidth="1"/>
    <col min="8" max="10" width="11.625" style="12" customWidth="1"/>
    <col min="11" max="11" width="12.75390625" style="12" customWidth="1"/>
    <col min="12" max="12" width="12.75390625" style="12" hidden="1" customWidth="1"/>
    <col min="13" max="13" width="11.25390625" style="12" customWidth="1"/>
    <col min="14" max="14" width="15.25390625" style="12" customWidth="1"/>
    <col min="15" max="16" width="0" style="12" hidden="1" customWidth="1"/>
    <col min="17" max="16384" width="9.125" style="12" customWidth="1"/>
  </cols>
  <sheetData>
    <row r="1" spans="2:10" ht="12.75">
      <c r="B1" s="12" t="s">
        <v>1104</v>
      </c>
      <c r="J1" s="12" t="s">
        <v>1398</v>
      </c>
    </row>
    <row r="2" spans="1:12" s="3" customFormat="1" ht="12.75">
      <c r="A2" s="4" t="s">
        <v>1390</v>
      </c>
      <c r="B2" s="2"/>
      <c r="C2" s="2"/>
      <c r="D2" s="2"/>
      <c r="J2" s="3" t="s">
        <v>1394</v>
      </c>
      <c r="L2" s="28"/>
    </row>
    <row r="3" spans="1:12" s="3" customFormat="1" ht="12.75">
      <c r="A3" s="1"/>
      <c r="B3" s="2"/>
      <c r="C3" s="2"/>
      <c r="D3" s="2"/>
      <c r="J3" s="3" t="s">
        <v>1104</v>
      </c>
      <c r="L3" s="28"/>
    </row>
    <row r="4" spans="1:12" s="3" customFormat="1" ht="12.75">
      <c r="A4" s="4" t="s">
        <v>1391</v>
      </c>
      <c r="B4" s="2"/>
      <c r="C4" s="2"/>
      <c r="D4" s="2"/>
      <c r="L4" s="28"/>
    </row>
    <row r="5" spans="1:23" s="3" customFormat="1" ht="14.25">
      <c r="A5" s="214" t="s">
        <v>1435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1.25">
      <c r="A6" s="215" t="s">
        <v>1431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1.25">
      <c r="A7" s="215" t="s">
        <v>1395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1.25">
      <c r="A8" s="216" t="s">
        <v>1392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4"/>
      <c r="P8" s="4"/>
      <c r="Q8" s="4"/>
      <c r="R8" s="4"/>
      <c r="S8" s="4"/>
      <c r="T8" s="4"/>
      <c r="U8" s="4"/>
      <c r="V8" s="4"/>
      <c r="W8" s="4"/>
    </row>
    <row r="9" spans="4:12" s="3" customFormat="1" ht="12.75">
      <c r="D9" s="3" t="s">
        <v>1388</v>
      </c>
      <c r="J9" s="3" t="s">
        <v>1393</v>
      </c>
      <c r="L9" s="28"/>
    </row>
    <row r="10" spans="7:23" s="3" customFormat="1" ht="12.75" customHeight="1">
      <c r="G10" s="211" t="s">
        <v>1417</v>
      </c>
      <c r="H10" s="212"/>
      <c r="I10" s="212"/>
      <c r="J10" s="211" t="s">
        <v>1418</v>
      </c>
      <c r="K10" s="212"/>
      <c r="L10" s="212"/>
      <c r="M10" s="21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4:23" s="3" customFormat="1" ht="12.75">
      <c r="D11" s="1" t="s">
        <v>1402</v>
      </c>
      <c r="G11" s="198">
        <f>265715/1000</f>
        <v>265.715</v>
      </c>
      <c r="H11" s="199"/>
      <c r="I11" s="16" t="s">
        <v>1403</v>
      </c>
      <c r="J11" s="200">
        <f>1543770/1000</f>
        <v>1543.77</v>
      </c>
      <c r="K11" s="201"/>
      <c r="L11" s="29"/>
      <c r="M11" s="15" t="s">
        <v>1403</v>
      </c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4:20" s="3" customFormat="1" ht="12.75">
      <c r="D12" s="27" t="s">
        <v>1433</v>
      </c>
      <c r="F12" s="7"/>
      <c r="G12" s="198">
        <f>0/1000</f>
        <v>0</v>
      </c>
      <c r="H12" s="199"/>
      <c r="I12" s="15" t="s">
        <v>1403</v>
      </c>
      <c r="J12" s="200">
        <f>0/1000</f>
        <v>0</v>
      </c>
      <c r="K12" s="201"/>
      <c r="L12" s="29"/>
      <c r="M12" s="15" t="s">
        <v>1403</v>
      </c>
      <c r="N12" s="24"/>
      <c r="O12" s="24"/>
      <c r="P12" s="24"/>
      <c r="Q12" s="24"/>
      <c r="R12" s="24"/>
      <c r="S12" s="24"/>
      <c r="T12" s="24"/>
    </row>
    <row r="13" spans="4:20" s="3" customFormat="1" ht="12.75">
      <c r="D13" s="27" t="s">
        <v>1434</v>
      </c>
      <c r="F13" s="7"/>
      <c r="G13" s="198">
        <f>17048/1000</f>
        <v>17.048</v>
      </c>
      <c r="H13" s="199"/>
      <c r="I13" s="15" t="s">
        <v>1403</v>
      </c>
      <c r="J13" s="200">
        <f>86906/1000</f>
        <v>86.906</v>
      </c>
      <c r="K13" s="201"/>
      <c r="L13" s="29"/>
      <c r="M13" s="15" t="s">
        <v>1403</v>
      </c>
      <c r="N13" s="24"/>
      <c r="O13" s="24"/>
      <c r="P13" s="24"/>
      <c r="Q13" s="24"/>
      <c r="R13" s="24"/>
      <c r="S13" s="24"/>
      <c r="T13" s="24"/>
    </row>
    <row r="14" spans="4:23" s="3" customFormat="1" ht="12.75">
      <c r="D14" s="1" t="s">
        <v>1404</v>
      </c>
      <c r="G14" s="198">
        <f>(O14+O15)/1000</f>
        <v>2.04411</v>
      </c>
      <c r="H14" s="199"/>
      <c r="I14" s="16" t="s">
        <v>1405</v>
      </c>
      <c r="J14" s="200">
        <f>(P14+P15)/1000</f>
        <v>2.04411</v>
      </c>
      <c r="K14" s="201"/>
      <c r="L14" s="34">
        <v>20548</v>
      </c>
      <c r="M14" s="15" t="s">
        <v>1405</v>
      </c>
      <c r="N14" s="24"/>
      <c r="O14" s="34">
        <v>1871.52</v>
      </c>
      <c r="P14" s="35">
        <v>1871.52</v>
      </c>
      <c r="Q14" s="24"/>
      <c r="R14" s="24"/>
      <c r="S14" s="24"/>
      <c r="T14" s="24"/>
      <c r="U14" s="24"/>
      <c r="V14" s="24"/>
      <c r="W14" s="25"/>
    </row>
    <row r="15" spans="4:23" s="3" customFormat="1" ht="12.75">
      <c r="D15" s="1" t="s">
        <v>1406</v>
      </c>
      <c r="G15" s="198">
        <f>23093/1000</f>
        <v>23.093</v>
      </c>
      <c r="H15" s="199"/>
      <c r="I15" s="16" t="s">
        <v>1403</v>
      </c>
      <c r="J15" s="200">
        <f>290360/1000</f>
        <v>290.36</v>
      </c>
      <c r="K15" s="201"/>
      <c r="L15" s="35">
        <v>258347</v>
      </c>
      <c r="M15" s="15" t="s">
        <v>1403</v>
      </c>
      <c r="N15" s="24"/>
      <c r="O15" s="34">
        <v>172.59</v>
      </c>
      <c r="P15" s="35">
        <v>172.59</v>
      </c>
      <c r="Q15" s="24"/>
      <c r="R15" s="24"/>
      <c r="S15" s="24"/>
      <c r="T15" s="24"/>
      <c r="U15" s="24"/>
      <c r="V15" s="24"/>
      <c r="W15" s="25"/>
    </row>
    <row r="16" spans="6:23" s="3" customFormat="1" ht="12.75">
      <c r="F16" s="2"/>
      <c r="G16" s="18"/>
      <c r="H16" s="18"/>
      <c r="I16" s="20"/>
      <c r="J16" s="19"/>
      <c r="K16" s="21"/>
      <c r="L16" s="34">
        <v>2545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</row>
    <row r="17" spans="2:23" s="3" customFormat="1" ht="12.75">
      <c r="B17" s="2"/>
      <c r="C17" s="2"/>
      <c r="D17" s="2"/>
      <c r="F17" s="7"/>
      <c r="G17" s="14"/>
      <c r="H17" s="14"/>
      <c r="I17" s="8"/>
      <c r="J17" s="9"/>
      <c r="K17" s="9"/>
      <c r="L17" s="35">
        <v>32013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</row>
    <row r="18" spans="1:5" s="3" customFormat="1" ht="11.25">
      <c r="A18" s="1" t="str">
        <f>"Составлена в базисных ценах на 01.2000 г. и текущих ценах на "&amp;IF(LEN(L18)&gt;3,MID(L18,4,LEN(L18)),L18)</f>
        <v>Составлена в базисных ценах на 01.2000 г. и текущих ценах на </v>
      </c>
      <c r="E18" s="3" t="s">
        <v>1386</v>
      </c>
    </row>
    <row r="19" spans="1:12" s="3" customFormat="1" ht="13.5" thickBot="1">
      <c r="A19" s="10"/>
      <c r="L19" s="28"/>
    </row>
    <row r="20" spans="1:14" s="11" customFormat="1" ht="23.25" customHeight="1" thickBot="1">
      <c r="A20" s="202" t="s">
        <v>1407</v>
      </c>
      <c r="B20" s="202" t="s">
        <v>1399</v>
      </c>
      <c r="C20" s="202" t="s">
        <v>1419</v>
      </c>
      <c r="D20" s="17" t="s">
        <v>1420</v>
      </c>
      <c r="E20" s="202" t="s">
        <v>1421</v>
      </c>
      <c r="F20" s="206" t="s">
        <v>1422</v>
      </c>
      <c r="G20" s="207"/>
      <c r="H20" s="206" t="s">
        <v>1423</v>
      </c>
      <c r="I20" s="210"/>
      <c r="J20" s="210"/>
      <c r="K20" s="207"/>
      <c r="L20" s="30"/>
      <c r="M20" s="202" t="s">
        <v>1424</v>
      </c>
      <c r="N20" s="202" t="s">
        <v>1425</v>
      </c>
    </row>
    <row r="21" spans="1:14" s="11" customFormat="1" ht="19.5" customHeight="1" thickBot="1">
      <c r="A21" s="203"/>
      <c r="B21" s="203"/>
      <c r="C21" s="203"/>
      <c r="D21" s="202" t="s">
        <v>1430</v>
      </c>
      <c r="E21" s="203"/>
      <c r="F21" s="208"/>
      <c r="G21" s="209"/>
      <c r="H21" s="204" t="s">
        <v>1426</v>
      </c>
      <c r="I21" s="205"/>
      <c r="J21" s="204" t="s">
        <v>1427</v>
      </c>
      <c r="K21" s="205"/>
      <c r="L21" s="31"/>
      <c r="M21" s="203"/>
      <c r="N21" s="203"/>
    </row>
    <row r="22" spans="1:14" s="11" customFormat="1" ht="19.5" customHeight="1">
      <c r="A22" s="203"/>
      <c r="B22" s="203"/>
      <c r="C22" s="203"/>
      <c r="D22" s="203"/>
      <c r="E22" s="203"/>
      <c r="F22" s="90" t="s">
        <v>1428</v>
      </c>
      <c r="G22" s="90" t="s">
        <v>1429</v>
      </c>
      <c r="H22" s="90" t="s">
        <v>1428</v>
      </c>
      <c r="I22" s="90" t="s">
        <v>1429</v>
      </c>
      <c r="J22" s="90" t="s">
        <v>1428</v>
      </c>
      <c r="K22" s="90" t="s">
        <v>1429</v>
      </c>
      <c r="L22" s="31"/>
      <c r="M22" s="203"/>
      <c r="N22" s="203"/>
    </row>
    <row r="23" spans="1:14" ht="12.75">
      <c r="A23" s="91">
        <v>1</v>
      </c>
      <c r="B23" s="91">
        <v>2</v>
      </c>
      <c r="C23" s="91">
        <v>3</v>
      </c>
      <c r="D23" s="91">
        <v>4</v>
      </c>
      <c r="E23" s="91">
        <v>5</v>
      </c>
      <c r="F23" s="91">
        <v>6</v>
      </c>
      <c r="G23" s="91">
        <v>7</v>
      </c>
      <c r="H23" s="91">
        <v>8</v>
      </c>
      <c r="I23" s="91">
        <v>9</v>
      </c>
      <c r="J23" s="91">
        <v>10</v>
      </c>
      <c r="K23" s="91">
        <v>11</v>
      </c>
      <c r="L23" s="92"/>
      <c r="M23" s="91">
        <v>12</v>
      </c>
      <c r="N23" s="91">
        <v>13</v>
      </c>
    </row>
    <row r="24" spans="1:14" s="2" customFormat="1" ht="17.25" customHeight="1">
      <c r="A24" s="196" t="s">
        <v>503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</row>
    <row r="25" spans="1:14" ht="17.25" customHeight="1">
      <c r="A25" s="195" t="s">
        <v>504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1:14" s="2" customFormat="1" ht="12.75">
      <c r="A26" s="93">
        <v>1</v>
      </c>
      <c r="B26" s="94" t="s">
        <v>505</v>
      </c>
      <c r="C26" s="95" t="s">
        <v>506</v>
      </c>
      <c r="D26" s="96" t="s">
        <v>507</v>
      </c>
      <c r="E26" s="97">
        <v>98.98</v>
      </c>
      <c r="F26" s="98">
        <v>9.48</v>
      </c>
      <c r="G26" s="99">
        <v>938.33</v>
      </c>
      <c r="H26" s="98"/>
      <c r="I26" s="98"/>
      <c r="J26" s="98">
        <v>119.24</v>
      </c>
      <c r="K26" s="99">
        <v>11802.38</v>
      </c>
      <c r="L26" s="100"/>
      <c r="M26" s="98">
        <f aca="true" t="shared" si="0" ref="M26:M53">IF(ISNUMBER(K26/G26),IF(NOT(K26/G26=0),K26/G26," ")," ")</f>
        <v>12.578069549092536</v>
      </c>
      <c r="N26" s="96"/>
    </row>
    <row r="27" spans="1:14" s="2" customFormat="1" ht="12.75">
      <c r="A27" s="93">
        <v>2</v>
      </c>
      <c r="B27" s="94" t="s">
        <v>508</v>
      </c>
      <c r="C27" s="95" t="s">
        <v>509</v>
      </c>
      <c r="D27" s="96" t="s">
        <v>507</v>
      </c>
      <c r="E27" s="97">
        <v>32.04</v>
      </c>
      <c r="F27" s="98">
        <v>9.71</v>
      </c>
      <c r="G27" s="99">
        <v>311.11</v>
      </c>
      <c r="H27" s="98"/>
      <c r="I27" s="98"/>
      <c r="J27" s="98">
        <v>122.15</v>
      </c>
      <c r="K27" s="99">
        <v>3913.69</v>
      </c>
      <c r="L27" s="100"/>
      <c r="M27" s="98">
        <f t="shared" si="0"/>
        <v>12.57976278486709</v>
      </c>
      <c r="N27" s="96"/>
    </row>
    <row r="28" spans="1:14" s="2" customFormat="1" ht="12.75">
      <c r="A28" s="93">
        <v>3</v>
      </c>
      <c r="B28" s="94" t="s">
        <v>510</v>
      </c>
      <c r="C28" s="95" t="s">
        <v>511</v>
      </c>
      <c r="D28" s="96" t="s">
        <v>507</v>
      </c>
      <c r="E28" s="97">
        <v>534.33</v>
      </c>
      <c r="F28" s="98">
        <v>9.86</v>
      </c>
      <c r="G28" s="99">
        <v>5268.5</v>
      </c>
      <c r="H28" s="98"/>
      <c r="I28" s="98"/>
      <c r="J28" s="98">
        <v>123.98</v>
      </c>
      <c r="K28" s="99">
        <v>66246.23</v>
      </c>
      <c r="L28" s="100"/>
      <c r="M28" s="98">
        <f t="shared" si="0"/>
        <v>12.574021068615355</v>
      </c>
      <c r="N28" s="96"/>
    </row>
    <row r="29" spans="1:14" s="2" customFormat="1" ht="12.75">
      <c r="A29" s="93">
        <v>4</v>
      </c>
      <c r="B29" s="94" t="s">
        <v>512</v>
      </c>
      <c r="C29" s="95" t="s">
        <v>513</v>
      </c>
      <c r="D29" s="96" t="s">
        <v>507</v>
      </c>
      <c r="E29" s="97">
        <v>332.08</v>
      </c>
      <c r="F29" s="98">
        <v>10.33</v>
      </c>
      <c r="G29" s="99">
        <v>3430.39</v>
      </c>
      <c r="H29" s="98"/>
      <c r="I29" s="98"/>
      <c r="J29" s="98">
        <v>129.95</v>
      </c>
      <c r="K29" s="99">
        <v>43153.8</v>
      </c>
      <c r="L29" s="100"/>
      <c r="M29" s="98">
        <f t="shared" si="0"/>
        <v>12.579852436603419</v>
      </c>
      <c r="N29" s="96"/>
    </row>
    <row r="30" spans="1:14" ht="12.75">
      <c r="A30" s="93">
        <v>5</v>
      </c>
      <c r="B30" s="94" t="s">
        <v>514</v>
      </c>
      <c r="C30" s="95" t="s">
        <v>515</v>
      </c>
      <c r="D30" s="96" t="s">
        <v>507</v>
      </c>
      <c r="E30" s="97">
        <v>13.28</v>
      </c>
      <c r="F30" s="98">
        <v>10.69</v>
      </c>
      <c r="G30" s="99">
        <v>141.96</v>
      </c>
      <c r="H30" s="98"/>
      <c r="I30" s="98"/>
      <c r="J30" s="98">
        <v>134.38</v>
      </c>
      <c r="K30" s="99">
        <v>1784.57</v>
      </c>
      <c r="L30" s="100"/>
      <c r="M30" s="98">
        <f t="shared" si="0"/>
        <v>12.570935474781628</v>
      </c>
      <c r="N30" s="96"/>
    </row>
    <row r="31" spans="1:14" ht="12.75">
      <c r="A31" s="93">
        <v>6</v>
      </c>
      <c r="B31" s="94" t="s">
        <v>516</v>
      </c>
      <c r="C31" s="95" t="s">
        <v>517</v>
      </c>
      <c r="D31" s="96" t="s">
        <v>507</v>
      </c>
      <c r="E31" s="97">
        <v>188.54</v>
      </c>
      <c r="F31" s="98">
        <v>10.78</v>
      </c>
      <c r="G31" s="99">
        <v>2032.46</v>
      </c>
      <c r="H31" s="98"/>
      <c r="I31" s="98"/>
      <c r="J31" s="98">
        <v>135.6</v>
      </c>
      <c r="K31" s="99">
        <v>25566.02</v>
      </c>
      <c r="L31" s="100"/>
      <c r="M31" s="98">
        <f t="shared" si="0"/>
        <v>12.578855180421755</v>
      </c>
      <c r="N31" s="96"/>
    </row>
    <row r="32" spans="1:14" ht="12.75">
      <c r="A32" s="93">
        <v>7</v>
      </c>
      <c r="B32" s="94" t="s">
        <v>518</v>
      </c>
      <c r="C32" s="95" t="s">
        <v>519</v>
      </c>
      <c r="D32" s="96" t="s">
        <v>507</v>
      </c>
      <c r="E32" s="97">
        <v>4.86</v>
      </c>
      <c r="F32" s="98">
        <v>10.92</v>
      </c>
      <c r="G32" s="99">
        <v>53.07</v>
      </c>
      <c r="H32" s="98"/>
      <c r="I32" s="98"/>
      <c r="J32" s="98">
        <v>137.28</v>
      </c>
      <c r="K32" s="99">
        <v>667.18</v>
      </c>
      <c r="L32" s="100"/>
      <c r="M32" s="98">
        <f t="shared" si="0"/>
        <v>12.571697757678537</v>
      </c>
      <c r="N32" s="96"/>
    </row>
    <row r="33" spans="1:14" ht="12.75">
      <c r="A33" s="93">
        <v>8</v>
      </c>
      <c r="B33" s="94" t="s">
        <v>520</v>
      </c>
      <c r="C33" s="95" t="s">
        <v>521</v>
      </c>
      <c r="D33" s="96" t="s">
        <v>507</v>
      </c>
      <c r="E33" s="97">
        <v>1.98</v>
      </c>
      <c r="F33" s="98">
        <v>11.2</v>
      </c>
      <c r="G33" s="99">
        <v>22.18</v>
      </c>
      <c r="H33" s="98"/>
      <c r="I33" s="98"/>
      <c r="J33" s="98">
        <v>140.8</v>
      </c>
      <c r="K33" s="99">
        <v>278.78</v>
      </c>
      <c r="L33" s="100"/>
      <c r="M33" s="98">
        <f t="shared" si="0"/>
        <v>12.56898106402164</v>
      </c>
      <c r="N33" s="96"/>
    </row>
    <row r="34" spans="1:14" ht="12.75">
      <c r="A34" s="93">
        <v>9</v>
      </c>
      <c r="B34" s="94" t="s">
        <v>522</v>
      </c>
      <c r="C34" s="95" t="s">
        <v>523</v>
      </c>
      <c r="D34" s="96" t="s">
        <v>507</v>
      </c>
      <c r="E34" s="97">
        <v>223.06</v>
      </c>
      <c r="F34" s="98">
        <v>11.47</v>
      </c>
      <c r="G34" s="99">
        <v>2558.49</v>
      </c>
      <c r="H34" s="98"/>
      <c r="I34" s="98"/>
      <c r="J34" s="98">
        <v>144.16</v>
      </c>
      <c r="K34" s="99">
        <v>32156.32</v>
      </c>
      <c r="L34" s="100"/>
      <c r="M34" s="98">
        <f t="shared" si="0"/>
        <v>12.568475936978453</v>
      </c>
      <c r="N34" s="96"/>
    </row>
    <row r="35" spans="1:14" ht="12.75">
      <c r="A35" s="93">
        <v>10</v>
      </c>
      <c r="B35" s="94" t="s">
        <v>524</v>
      </c>
      <c r="C35" s="95" t="s">
        <v>525</v>
      </c>
      <c r="D35" s="96" t="s">
        <v>507</v>
      </c>
      <c r="E35" s="97">
        <v>9.02</v>
      </c>
      <c r="F35" s="98">
        <v>11.61</v>
      </c>
      <c r="G35" s="99">
        <v>104.73</v>
      </c>
      <c r="H35" s="98"/>
      <c r="I35" s="98"/>
      <c r="J35" s="98">
        <v>146</v>
      </c>
      <c r="K35" s="99">
        <v>1316.92</v>
      </c>
      <c r="L35" s="100"/>
      <c r="M35" s="98">
        <f t="shared" si="0"/>
        <v>12.574429485343265</v>
      </c>
      <c r="N35" s="96"/>
    </row>
    <row r="36" spans="1:14" ht="12.75">
      <c r="A36" s="93">
        <v>11</v>
      </c>
      <c r="B36" s="94" t="s">
        <v>526</v>
      </c>
      <c r="C36" s="95" t="s">
        <v>527</v>
      </c>
      <c r="D36" s="96" t="s">
        <v>507</v>
      </c>
      <c r="E36" s="97">
        <v>7.1</v>
      </c>
      <c r="F36" s="98">
        <v>11.74</v>
      </c>
      <c r="G36" s="99">
        <v>83.35</v>
      </c>
      <c r="H36" s="98"/>
      <c r="I36" s="98"/>
      <c r="J36" s="98">
        <v>147.53</v>
      </c>
      <c r="K36" s="99">
        <v>1047.46</v>
      </c>
      <c r="L36" s="100"/>
      <c r="M36" s="98">
        <f t="shared" si="0"/>
        <v>12.567006598680265</v>
      </c>
      <c r="N36" s="96"/>
    </row>
    <row r="37" spans="1:14" ht="12.75">
      <c r="A37" s="93">
        <v>12</v>
      </c>
      <c r="B37" s="94" t="s">
        <v>528</v>
      </c>
      <c r="C37" s="95" t="s">
        <v>529</v>
      </c>
      <c r="D37" s="96" t="s">
        <v>507</v>
      </c>
      <c r="E37" s="97">
        <v>1.78</v>
      </c>
      <c r="F37" s="98">
        <v>11.89</v>
      </c>
      <c r="G37" s="99">
        <v>21.16</v>
      </c>
      <c r="H37" s="98"/>
      <c r="I37" s="98"/>
      <c r="J37" s="98">
        <v>149.51</v>
      </c>
      <c r="K37" s="99">
        <v>266.13</v>
      </c>
      <c r="L37" s="100"/>
      <c r="M37" s="98">
        <f t="shared" si="0"/>
        <v>12.57703213610586</v>
      </c>
      <c r="N37" s="96"/>
    </row>
    <row r="38" spans="1:14" ht="12.75">
      <c r="A38" s="93">
        <v>13</v>
      </c>
      <c r="B38" s="94" t="s">
        <v>528</v>
      </c>
      <c r="C38" s="95" t="s">
        <v>530</v>
      </c>
      <c r="D38" s="96" t="s">
        <v>507</v>
      </c>
      <c r="E38" s="97">
        <v>0.24</v>
      </c>
      <c r="F38" s="98">
        <v>11.89</v>
      </c>
      <c r="G38" s="99">
        <v>2.85</v>
      </c>
      <c r="H38" s="98"/>
      <c r="I38" s="98"/>
      <c r="J38" s="98">
        <v>149.51</v>
      </c>
      <c r="K38" s="99">
        <v>35.88</v>
      </c>
      <c r="L38" s="100"/>
      <c r="M38" s="98">
        <f t="shared" si="0"/>
        <v>12.589473684210526</v>
      </c>
      <c r="N38" s="96"/>
    </row>
    <row r="39" spans="1:14" ht="12.75">
      <c r="A39" s="93">
        <v>14</v>
      </c>
      <c r="B39" s="94" t="s">
        <v>528</v>
      </c>
      <c r="C39" s="95" t="s">
        <v>531</v>
      </c>
      <c r="D39" s="96" t="s">
        <v>507</v>
      </c>
      <c r="E39" s="97">
        <v>1.54</v>
      </c>
      <c r="F39" s="98">
        <v>11.89</v>
      </c>
      <c r="G39" s="99">
        <v>18.31</v>
      </c>
      <c r="H39" s="98"/>
      <c r="I39" s="98"/>
      <c r="J39" s="98">
        <v>149.51</v>
      </c>
      <c r="K39" s="99">
        <v>230.25</v>
      </c>
      <c r="L39" s="100"/>
      <c r="M39" s="98">
        <f t="shared" si="0"/>
        <v>12.575095576187877</v>
      </c>
      <c r="N39" s="96"/>
    </row>
    <row r="40" spans="1:14" ht="12.75">
      <c r="A40" s="93">
        <v>15</v>
      </c>
      <c r="B40" s="94" t="s">
        <v>532</v>
      </c>
      <c r="C40" s="95" t="s">
        <v>533</v>
      </c>
      <c r="D40" s="96" t="s">
        <v>507</v>
      </c>
      <c r="E40" s="97">
        <v>2.7</v>
      </c>
      <c r="F40" s="98">
        <v>12.03</v>
      </c>
      <c r="G40" s="99">
        <v>32.48</v>
      </c>
      <c r="H40" s="98"/>
      <c r="I40" s="98"/>
      <c r="J40" s="98">
        <v>151.2</v>
      </c>
      <c r="K40" s="99">
        <v>408.24</v>
      </c>
      <c r="L40" s="100"/>
      <c r="M40" s="98">
        <f t="shared" si="0"/>
        <v>12.56896551724138</v>
      </c>
      <c r="N40" s="96"/>
    </row>
    <row r="41" spans="1:14" ht="12.75">
      <c r="A41" s="93">
        <v>16</v>
      </c>
      <c r="B41" s="94" t="s">
        <v>534</v>
      </c>
      <c r="C41" s="95" t="s">
        <v>529</v>
      </c>
      <c r="D41" s="96" t="s">
        <v>507</v>
      </c>
      <c r="E41" s="97">
        <v>168.26</v>
      </c>
      <c r="F41" s="98">
        <v>12.16</v>
      </c>
      <c r="G41" s="99">
        <v>2046.03</v>
      </c>
      <c r="H41" s="98"/>
      <c r="I41" s="98"/>
      <c r="J41" s="98">
        <v>152.88</v>
      </c>
      <c r="K41" s="99">
        <v>25723.59</v>
      </c>
      <c r="L41" s="100"/>
      <c r="M41" s="98">
        <f t="shared" si="0"/>
        <v>12.572440286799313</v>
      </c>
      <c r="N41" s="96"/>
    </row>
    <row r="42" spans="1:14" ht="12.75">
      <c r="A42" s="93">
        <v>17</v>
      </c>
      <c r="B42" s="94" t="s">
        <v>534</v>
      </c>
      <c r="C42" s="95" t="s">
        <v>535</v>
      </c>
      <c r="D42" s="96" t="s">
        <v>507</v>
      </c>
      <c r="E42" s="97">
        <v>85.13</v>
      </c>
      <c r="F42" s="98">
        <v>12.16</v>
      </c>
      <c r="G42" s="99">
        <v>1035.17</v>
      </c>
      <c r="H42" s="98"/>
      <c r="I42" s="98"/>
      <c r="J42" s="98">
        <v>152.88</v>
      </c>
      <c r="K42" s="99">
        <v>13014.68</v>
      </c>
      <c r="L42" s="100"/>
      <c r="M42" s="98">
        <f t="shared" si="0"/>
        <v>12.572504999178879</v>
      </c>
      <c r="N42" s="96"/>
    </row>
    <row r="43" spans="1:14" ht="12.75">
      <c r="A43" s="93">
        <v>18</v>
      </c>
      <c r="B43" s="94" t="s">
        <v>534</v>
      </c>
      <c r="C43" s="95" t="s">
        <v>536</v>
      </c>
      <c r="D43" s="96" t="s">
        <v>507</v>
      </c>
      <c r="E43" s="97">
        <v>83.13</v>
      </c>
      <c r="F43" s="98">
        <v>12.16</v>
      </c>
      <c r="G43" s="99">
        <v>1010.86</v>
      </c>
      <c r="H43" s="98"/>
      <c r="I43" s="98"/>
      <c r="J43" s="98">
        <v>152.88</v>
      </c>
      <c r="K43" s="99">
        <v>12708.91</v>
      </c>
      <c r="L43" s="100"/>
      <c r="M43" s="98">
        <f t="shared" si="0"/>
        <v>12.572374018162753</v>
      </c>
      <c r="N43" s="96"/>
    </row>
    <row r="44" spans="1:14" ht="12.75">
      <c r="A44" s="93">
        <v>19</v>
      </c>
      <c r="B44" s="94" t="s">
        <v>537</v>
      </c>
      <c r="C44" s="95" t="s">
        <v>529</v>
      </c>
      <c r="D44" s="96" t="s">
        <v>507</v>
      </c>
      <c r="E44" s="97">
        <v>11.06</v>
      </c>
      <c r="F44" s="98">
        <v>12.72</v>
      </c>
      <c r="G44" s="99">
        <v>140.68</v>
      </c>
      <c r="H44" s="98"/>
      <c r="I44" s="98"/>
      <c r="J44" s="98">
        <v>159.91</v>
      </c>
      <c r="K44" s="99">
        <v>1768.6</v>
      </c>
      <c r="L44" s="100"/>
      <c r="M44" s="98">
        <f t="shared" si="0"/>
        <v>12.571794142735284</v>
      </c>
      <c r="N44" s="96"/>
    </row>
    <row r="45" spans="1:14" ht="12.75">
      <c r="A45" s="93">
        <v>20</v>
      </c>
      <c r="B45" s="94" t="s">
        <v>537</v>
      </c>
      <c r="C45" s="95" t="s">
        <v>538</v>
      </c>
      <c r="D45" s="96" t="s">
        <v>507</v>
      </c>
      <c r="E45" s="97">
        <v>5.53</v>
      </c>
      <c r="F45" s="98">
        <v>12.72</v>
      </c>
      <c r="G45" s="99">
        <v>70.34</v>
      </c>
      <c r="H45" s="98"/>
      <c r="I45" s="98"/>
      <c r="J45" s="98">
        <v>159.91</v>
      </c>
      <c r="K45" s="99">
        <v>884.3</v>
      </c>
      <c r="L45" s="100"/>
      <c r="M45" s="98">
        <f t="shared" si="0"/>
        <v>12.571794142735284</v>
      </c>
      <c r="N45" s="96"/>
    </row>
    <row r="46" spans="1:14" ht="12.75">
      <c r="A46" s="93">
        <v>21</v>
      </c>
      <c r="B46" s="94" t="s">
        <v>537</v>
      </c>
      <c r="C46" s="95" t="s">
        <v>539</v>
      </c>
      <c r="D46" s="96" t="s">
        <v>507</v>
      </c>
      <c r="E46" s="97">
        <v>5.53</v>
      </c>
      <c r="F46" s="98">
        <v>12.72</v>
      </c>
      <c r="G46" s="99">
        <v>70.34</v>
      </c>
      <c r="H46" s="98"/>
      <c r="I46" s="98"/>
      <c r="J46" s="98">
        <v>159.91</v>
      </c>
      <c r="K46" s="99">
        <v>884.3</v>
      </c>
      <c r="L46" s="100"/>
      <c r="M46" s="98">
        <f t="shared" si="0"/>
        <v>12.571794142735284</v>
      </c>
      <c r="N46" s="96"/>
    </row>
    <row r="47" spans="1:14" ht="12.75">
      <c r="A47" s="93">
        <v>22</v>
      </c>
      <c r="B47" s="94" t="s">
        <v>540</v>
      </c>
      <c r="C47" s="95" t="s">
        <v>541</v>
      </c>
      <c r="D47" s="96" t="s">
        <v>507</v>
      </c>
      <c r="E47" s="97">
        <v>28.67</v>
      </c>
      <c r="F47" s="98">
        <v>13.09</v>
      </c>
      <c r="G47" s="99">
        <v>375.29</v>
      </c>
      <c r="H47" s="98"/>
      <c r="I47" s="98"/>
      <c r="J47" s="98">
        <v>164.5</v>
      </c>
      <c r="K47" s="99">
        <v>4716.22</v>
      </c>
      <c r="L47" s="100"/>
      <c r="M47" s="98">
        <f t="shared" si="0"/>
        <v>12.566868288523542</v>
      </c>
      <c r="N47" s="96"/>
    </row>
    <row r="48" spans="1:14" ht="12.75">
      <c r="A48" s="93">
        <v>23</v>
      </c>
      <c r="B48" s="94" t="s">
        <v>542</v>
      </c>
      <c r="C48" s="95" t="s">
        <v>543</v>
      </c>
      <c r="D48" s="96" t="s">
        <v>507</v>
      </c>
      <c r="E48" s="97">
        <v>25.27</v>
      </c>
      <c r="F48" s="98">
        <v>13.46</v>
      </c>
      <c r="G48" s="99">
        <v>340.14</v>
      </c>
      <c r="H48" s="98"/>
      <c r="I48" s="98"/>
      <c r="J48" s="98">
        <v>169.23</v>
      </c>
      <c r="K48" s="99">
        <v>4276.44</v>
      </c>
      <c r="L48" s="100"/>
      <c r="M48" s="98">
        <f t="shared" si="0"/>
        <v>12.572587757982006</v>
      </c>
      <c r="N48" s="96"/>
    </row>
    <row r="49" spans="1:14" ht="12.75">
      <c r="A49" s="93">
        <v>24</v>
      </c>
      <c r="B49" s="94" t="s">
        <v>544</v>
      </c>
      <c r="C49" s="95" t="s">
        <v>545</v>
      </c>
      <c r="D49" s="96" t="s">
        <v>507</v>
      </c>
      <c r="E49" s="97">
        <v>0.72</v>
      </c>
      <c r="F49" s="98">
        <v>13.64</v>
      </c>
      <c r="G49" s="99">
        <v>9.82</v>
      </c>
      <c r="H49" s="98"/>
      <c r="I49" s="98"/>
      <c r="J49" s="98">
        <v>171.53</v>
      </c>
      <c r="K49" s="99">
        <v>123.5</v>
      </c>
      <c r="L49" s="100"/>
      <c r="M49" s="98">
        <f t="shared" si="0"/>
        <v>12.576374745417516</v>
      </c>
      <c r="N49" s="96"/>
    </row>
    <row r="50" spans="1:14" ht="12.75">
      <c r="A50" s="93">
        <v>25</v>
      </c>
      <c r="B50" s="94" t="s">
        <v>546</v>
      </c>
      <c r="C50" s="95" t="s">
        <v>547</v>
      </c>
      <c r="D50" s="96" t="s">
        <v>507</v>
      </c>
      <c r="E50" s="97">
        <v>186.83</v>
      </c>
      <c r="F50" s="98">
        <v>14.02</v>
      </c>
      <c r="G50" s="99">
        <v>2619.37</v>
      </c>
      <c r="H50" s="98"/>
      <c r="I50" s="98"/>
      <c r="J50" s="98">
        <v>176.27</v>
      </c>
      <c r="K50" s="99">
        <v>32932.52</v>
      </c>
      <c r="L50" s="100"/>
      <c r="M50" s="98">
        <f t="shared" si="0"/>
        <v>12.572687325578288</v>
      </c>
      <c r="N50" s="96"/>
    </row>
    <row r="51" spans="1:14" ht="12.75">
      <c r="A51" s="93">
        <v>26</v>
      </c>
      <c r="B51" s="94" t="s">
        <v>548</v>
      </c>
      <c r="C51" s="95" t="s">
        <v>549</v>
      </c>
      <c r="D51" s="96" t="s">
        <v>507</v>
      </c>
      <c r="E51" s="97">
        <v>0.95</v>
      </c>
      <c r="F51" s="98">
        <v>16.33</v>
      </c>
      <c r="G51" s="99">
        <v>15.51</v>
      </c>
      <c r="H51" s="98"/>
      <c r="I51" s="98"/>
      <c r="J51" s="98">
        <v>205.31</v>
      </c>
      <c r="K51" s="99">
        <v>195.04</v>
      </c>
      <c r="L51" s="100"/>
      <c r="M51" s="98">
        <f t="shared" si="0"/>
        <v>12.57511283043198</v>
      </c>
      <c r="N51" s="96"/>
    </row>
    <row r="52" spans="1:14" ht="12.75">
      <c r="A52" s="93">
        <v>27</v>
      </c>
      <c r="B52" s="94">
        <v>2</v>
      </c>
      <c r="C52" s="95" t="s">
        <v>550</v>
      </c>
      <c r="D52" s="96" t="s">
        <v>507</v>
      </c>
      <c r="E52" s="97">
        <v>172.59</v>
      </c>
      <c r="F52" s="98">
        <v>14.95</v>
      </c>
      <c r="G52" s="99">
        <v>2580.23</v>
      </c>
      <c r="H52" s="98"/>
      <c r="I52" s="98"/>
      <c r="J52" s="98">
        <v>218.55</v>
      </c>
      <c r="K52" s="99">
        <v>37719.57</v>
      </c>
      <c r="L52" s="100"/>
      <c r="M52" s="98">
        <f t="shared" si="0"/>
        <v>14.618685155974466</v>
      </c>
      <c r="N52" s="96"/>
    </row>
    <row r="53" spans="1:14" ht="12.75">
      <c r="A53" s="101"/>
      <c r="B53" s="102" t="s">
        <v>158</v>
      </c>
      <c r="C53" s="103" t="s">
        <v>551</v>
      </c>
      <c r="D53" s="104" t="s">
        <v>552</v>
      </c>
      <c r="E53" s="105"/>
      <c r="F53" s="106"/>
      <c r="G53" s="107">
        <v>20548</v>
      </c>
      <c r="H53" s="106"/>
      <c r="I53" s="106"/>
      <c r="J53" s="106"/>
      <c r="K53" s="107">
        <v>258347</v>
      </c>
      <c r="L53" s="108"/>
      <c r="M53" s="106">
        <f t="shared" si="0"/>
        <v>12.572853805723184</v>
      </c>
      <c r="N53" s="104"/>
    </row>
    <row r="54" spans="1:14" ht="17.25" customHeight="1">
      <c r="A54" s="195" t="s">
        <v>553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</row>
    <row r="55" spans="1:14" ht="22.5">
      <c r="A55" s="93">
        <v>29</v>
      </c>
      <c r="B55" s="94">
        <v>10201</v>
      </c>
      <c r="C55" s="95" t="s">
        <v>554</v>
      </c>
      <c r="D55" s="96" t="s">
        <v>555</v>
      </c>
      <c r="E55" s="97">
        <v>1.91</v>
      </c>
      <c r="F55" s="98">
        <v>4.2</v>
      </c>
      <c r="G55" s="99">
        <v>8.02</v>
      </c>
      <c r="H55" s="98"/>
      <c r="I55" s="98"/>
      <c r="J55" s="98">
        <v>16</v>
      </c>
      <c r="K55" s="99">
        <v>30.56</v>
      </c>
      <c r="L55" s="100"/>
      <c r="M55" s="98">
        <f aca="true" t="shared" si="1" ref="M55:M86">IF(ISNUMBER(K55/G55),IF(NOT(K55/G55=0),K55/G55," ")," ")</f>
        <v>3.810473815461347</v>
      </c>
      <c r="N55" s="96" t="s">
        <v>556</v>
      </c>
    </row>
    <row r="56" spans="1:14" ht="22.5">
      <c r="A56" s="93">
        <v>30</v>
      </c>
      <c r="B56" s="94">
        <v>10204</v>
      </c>
      <c r="C56" s="95" t="s">
        <v>557</v>
      </c>
      <c r="D56" s="96" t="s">
        <v>555</v>
      </c>
      <c r="E56" s="97">
        <v>0.65</v>
      </c>
      <c r="F56" s="98">
        <v>24.75</v>
      </c>
      <c r="G56" s="99">
        <v>16.09</v>
      </c>
      <c r="H56" s="98"/>
      <c r="I56" s="98"/>
      <c r="J56" s="98">
        <v>91.58</v>
      </c>
      <c r="K56" s="99">
        <v>59.53</v>
      </c>
      <c r="L56" s="100"/>
      <c r="M56" s="98">
        <f t="shared" si="1"/>
        <v>3.6998135487880672</v>
      </c>
      <c r="N56" s="96" t="s">
        <v>558</v>
      </c>
    </row>
    <row r="57" spans="1:14" ht="22.5">
      <c r="A57" s="93">
        <v>31</v>
      </c>
      <c r="B57" s="94">
        <v>20129</v>
      </c>
      <c r="C57" s="95" t="s">
        <v>559</v>
      </c>
      <c r="D57" s="96" t="s">
        <v>555</v>
      </c>
      <c r="E57" s="97">
        <v>0.44</v>
      </c>
      <c r="F57" s="98">
        <v>92.76</v>
      </c>
      <c r="G57" s="99">
        <v>40.81</v>
      </c>
      <c r="H57" s="98"/>
      <c r="I57" s="98"/>
      <c r="J57" s="98">
        <v>530</v>
      </c>
      <c r="K57" s="99">
        <v>233.2</v>
      </c>
      <c r="L57" s="100"/>
      <c r="M57" s="98">
        <f t="shared" si="1"/>
        <v>5.7142857142857135</v>
      </c>
      <c r="N57" s="96" t="s">
        <v>556</v>
      </c>
    </row>
    <row r="58" spans="1:14" ht="33.75">
      <c r="A58" s="93">
        <v>32</v>
      </c>
      <c r="B58" s="94">
        <v>21102</v>
      </c>
      <c r="C58" s="95" t="s">
        <v>560</v>
      </c>
      <c r="D58" s="96" t="s">
        <v>555</v>
      </c>
      <c r="E58" s="97">
        <v>2.35</v>
      </c>
      <c r="F58" s="98">
        <v>134.07</v>
      </c>
      <c r="G58" s="99">
        <v>315.06</v>
      </c>
      <c r="H58" s="98"/>
      <c r="I58" s="98"/>
      <c r="J58" s="98">
        <v>802</v>
      </c>
      <c r="K58" s="99">
        <v>1884.7</v>
      </c>
      <c r="L58" s="100"/>
      <c r="M58" s="98">
        <f t="shared" si="1"/>
        <v>5.9820351679045265</v>
      </c>
      <c r="N58" s="96" t="s">
        <v>556</v>
      </c>
    </row>
    <row r="59" spans="1:14" ht="22.5">
      <c r="A59" s="93">
        <v>33</v>
      </c>
      <c r="B59" s="94">
        <v>21141</v>
      </c>
      <c r="C59" s="95" t="s">
        <v>561</v>
      </c>
      <c r="D59" s="96" t="s">
        <v>555</v>
      </c>
      <c r="E59" s="97">
        <v>0.9</v>
      </c>
      <c r="F59" s="98">
        <v>134.07</v>
      </c>
      <c r="G59" s="99">
        <v>120.66</v>
      </c>
      <c r="H59" s="98"/>
      <c r="I59" s="98"/>
      <c r="J59" s="98">
        <v>801</v>
      </c>
      <c r="K59" s="99">
        <v>720.9</v>
      </c>
      <c r="L59" s="100"/>
      <c r="M59" s="98">
        <f t="shared" si="1"/>
        <v>5.974639482844356</v>
      </c>
      <c r="N59" s="96" t="s">
        <v>556</v>
      </c>
    </row>
    <row r="60" spans="1:14" ht="22.5">
      <c r="A60" s="93">
        <v>34</v>
      </c>
      <c r="B60" s="94">
        <v>21143</v>
      </c>
      <c r="C60" s="95" t="s">
        <v>562</v>
      </c>
      <c r="D60" s="96" t="s">
        <v>555</v>
      </c>
      <c r="E60" s="97">
        <v>0.02</v>
      </c>
      <c r="F60" s="98">
        <v>177.11</v>
      </c>
      <c r="G60" s="99">
        <v>3.54</v>
      </c>
      <c r="H60" s="98"/>
      <c r="I60" s="98"/>
      <c r="J60" s="98">
        <v>970</v>
      </c>
      <c r="K60" s="99">
        <v>19.4</v>
      </c>
      <c r="L60" s="100"/>
      <c r="M60" s="98">
        <f t="shared" si="1"/>
        <v>5.480225988700565</v>
      </c>
      <c r="N60" s="96" t="s">
        <v>556</v>
      </c>
    </row>
    <row r="61" spans="1:14" ht="22.5">
      <c r="A61" s="93">
        <v>35</v>
      </c>
      <c r="B61" s="94">
        <v>30101</v>
      </c>
      <c r="C61" s="95" t="s">
        <v>563</v>
      </c>
      <c r="D61" s="96" t="s">
        <v>555</v>
      </c>
      <c r="E61" s="97">
        <v>12.29</v>
      </c>
      <c r="F61" s="98">
        <v>111.55</v>
      </c>
      <c r="G61" s="99">
        <v>1370.96</v>
      </c>
      <c r="H61" s="98"/>
      <c r="I61" s="98"/>
      <c r="J61" s="98">
        <v>524</v>
      </c>
      <c r="K61" s="99">
        <v>6439.96</v>
      </c>
      <c r="L61" s="100"/>
      <c r="M61" s="98">
        <f t="shared" si="1"/>
        <v>4.697409114780883</v>
      </c>
      <c r="N61" s="96" t="s">
        <v>556</v>
      </c>
    </row>
    <row r="62" spans="1:14" ht="22.5">
      <c r="A62" s="93">
        <v>36</v>
      </c>
      <c r="B62" s="94">
        <v>30203</v>
      </c>
      <c r="C62" s="95" t="s">
        <v>564</v>
      </c>
      <c r="D62" s="96" t="s">
        <v>555</v>
      </c>
      <c r="E62" s="97">
        <v>19.57</v>
      </c>
      <c r="F62" s="98">
        <v>1.31</v>
      </c>
      <c r="G62" s="99">
        <v>25.64</v>
      </c>
      <c r="H62" s="98"/>
      <c r="I62" s="98"/>
      <c r="J62" s="98">
        <v>7</v>
      </c>
      <c r="K62" s="99">
        <v>136.99</v>
      </c>
      <c r="L62" s="100"/>
      <c r="M62" s="98">
        <f t="shared" si="1"/>
        <v>5.342823712948518</v>
      </c>
      <c r="N62" s="96" t="s">
        <v>556</v>
      </c>
    </row>
    <row r="63" spans="1:14" ht="22.5">
      <c r="A63" s="93">
        <v>37</v>
      </c>
      <c r="B63" s="94">
        <v>30303</v>
      </c>
      <c r="C63" s="95" t="s">
        <v>565</v>
      </c>
      <c r="D63" s="96" t="s">
        <v>555</v>
      </c>
      <c r="E63" s="97">
        <v>13.04</v>
      </c>
      <c r="F63" s="98">
        <v>1.06</v>
      </c>
      <c r="G63" s="99">
        <v>13.82</v>
      </c>
      <c r="H63" s="98"/>
      <c r="I63" s="98"/>
      <c r="J63" s="98">
        <v>5</v>
      </c>
      <c r="K63" s="99">
        <v>65.2</v>
      </c>
      <c r="L63" s="100"/>
      <c r="M63" s="98">
        <f t="shared" si="1"/>
        <v>4.7178002894356</v>
      </c>
      <c r="N63" s="96" t="s">
        <v>556</v>
      </c>
    </row>
    <row r="64" spans="1:14" ht="22.5">
      <c r="A64" s="93">
        <v>38</v>
      </c>
      <c r="B64" s="94">
        <v>30401</v>
      </c>
      <c r="C64" s="95" t="s">
        <v>566</v>
      </c>
      <c r="D64" s="96" t="s">
        <v>555</v>
      </c>
      <c r="E64" s="97"/>
      <c r="F64" s="98">
        <v>2.31</v>
      </c>
      <c r="G64" s="99"/>
      <c r="H64" s="98"/>
      <c r="I64" s="98"/>
      <c r="J64" s="98">
        <v>9</v>
      </c>
      <c r="K64" s="99"/>
      <c r="L64" s="100"/>
      <c r="M64" s="98" t="str">
        <f t="shared" si="1"/>
        <v> </v>
      </c>
      <c r="N64" s="96" t="s">
        <v>556</v>
      </c>
    </row>
    <row r="65" spans="1:14" ht="22.5">
      <c r="A65" s="93">
        <v>39</v>
      </c>
      <c r="B65" s="94">
        <v>30402</v>
      </c>
      <c r="C65" s="95" t="s">
        <v>567</v>
      </c>
      <c r="D65" s="96" t="s">
        <v>555</v>
      </c>
      <c r="E65" s="97">
        <v>19.57</v>
      </c>
      <c r="F65" s="98">
        <v>3.38</v>
      </c>
      <c r="G65" s="99">
        <v>66.15</v>
      </c>
      <c r="H65" s="98"/>
      <c r="I65" s="98"/>
      <c r="J65" s="98">
        <v>13</v>
      </c>
      <c r="K65" s="99">
        <v>254.41</v>
      </c>
      <c r="L65" s="100"/>
      <c r="M65" s="98">
        <f t="shared" si="1"/>
        <v>3.845956160241874</v>
      </c>
      <c r="N65" s="96" t="s">
        <v>556</v>
      </c>
    </row>
    <row r="66" spans="1:14" ht="22.5">
      <c r="A66" s="93">
        <v>40</v>
      </c>
      <c r="B66" s="94">
        <v>30404</v>
      </c>
      <c r="C66" s="95" t="s">
        <v>568</v>
      </c>
      <c r="D66" s="96" t="s">
        <v>555</v>
      </c>
      <c r="E66" s="97">
        <v>4.12</v>
      </c>
      <c r="F66" s="98">
        <v>7.98</v>
      </c>
      <c r="G66" s="99">
        <v>32.88</v>
      </c>
      <c r="H66" s="98"/>
      <c r="I66" s="98"/>
      <c r="J66" s="98">
        <v>32</v>
      </c>
      <c r="K66" s="99">
        <v>131.84</v>
      </c>
      <c r="L66" s="100"/>
      <c r="M66" s="98">
        <f t="shared" si="1"/>
        <v>4.009732360097323</v>
      </c>
      <c r="N66" s="96" t="s">
        <v>556</v>
      </c>
    </row>
    <row r="67" spans="1:14" ht="22.5">
      <c r="A67" s="93">
        <v>41</v>
      </c>
      <c r="B67" s="94">
        <v>30406</v>
      </c>
      <c r="C67" s="95" t="s">
        <v>569</v>
      </c>
      <c r="D67" s="96" t="s">
        <v>555</v>
      </c>
      <c r="E67" s="97">
        <v>0.06</v>
      </c>
      <c r="F67" s="98">
        <v>30.85</v>
      </c>
      <c r="G67" s="99">
        <v>1.85</v>
      </c>
      <c r="H67" s="98"/>
      <c r="I67" s="98"/>
      <c r="J67" s="98">
        <v>223.86</v>
      </c>
      <c r="K67" s="99">
        <v>13.43</v>
      </c>
      <c r="L67" s="100"/>
      <c r="M67" s="98">
        <f t="shared" si="1"/>
        <v>7.259459459459459</v>
      </c>
      <c r="N67" s="96" t="s">
        <v>558</v>
      </c>
    </row>
    <row r="68" spans="1:14" ht="22.5">
      <c r="A68" s="93">
        <v>42</v>
      </c>
      <c r="B68" s="94">
        <v>40102</v>
      </c>
      <c r="C68" s="95" t="s">
        <v>570</v>
      </c>
      <c r="D68" s="96" t="s">
        <v>555</v>
      </c>
      <c r="E68" s="97">
        <v>0.18</v>
      </c>
      <c r="F68" s="98">
        <v>31.16</v>
      </c>
      <c r="G68" s="99">
        <v>5.6</v>
      </c>
      <c r="H68" s="98"/>
      <c r="I68" s="98"/>
      <c r="J68" s="98">
        <v>230</v>
      </c>
      <c r="K68" s="99">
        <v>41.4</v>
      </c>
      <c r="L68" s="100"/>
      <c r="M68" s="98">
        <f t="shared" si="1"/>
        <v>7.392857142857143</v>
      </c>
      <c r="N68" s="96" t="s">
        <v>556</v>
      </c>
    </row>
    <row r="69" spans="1:14" ht="33.75">
      <c r="A69" s="93">
        <v>43</v>
      </c>
      <c r="B69" s="94">
        <v>40202</v>
      </c>
      <c r="C69" s="95" t="s">
        <v>571</v>
      </c>
      <c r="D69" s="96" t="s">
        <v>555</v>
      </c>
      <c r="E69" s="97">
        <v>8.44</v>
      </c>
      <c r="F69" s="98">
        <v>34.63</v>
      </c>
      <c r="G69" s="99">
        <v>292.28</v>
      </c>
      <c r="H69" s="98"/>
      <c r="I69" s="98"/>
      <c r="J69" s="98">
        <v>106</v>
      </c>
      <c r="K69" s="99">
        <v>894.64</v>
      </c>
      <c r="L69" s="100"/>
      <c r="M69" s="98">
        <f t="shared" si="1"/>
        <v>3.060900506363761</v>
      </c>
      <c r="N69" s="96" t="s">
        <v>556</v>
      </c>
    </row>
    <row r="70" spans="1:14" ht="22.5">
      <c r="A70" s="93">
        <v>44</v>
      </c>
      <c r="B70" s="94">
        <v>40502</v>
      </c>
      <c r="C70" s="95" t="s">
        <v>572</v>
      </c>
      <c r="D70" s="96" t="s">
        <v>555</v>
      </c>
      <c r="E70" s="97">
        <v>8</v>
      </c>
      <c r="F70" s="98">
        <v>7.84</v>
      </c>
      <c r="G70" s="99">
        <v>62.72</v>
      </c>
      <c r="H70" s="98"/>
      <c r="I70" s="98"/>
      <c r="J70" s="98">
        <v>46</v>
      </c>
      <c r="K70" s="99">
        <v>368</v>
      </c>
      <c r="L70" s="100"/>
      <c r="M70" s="98">
        <f t="shared" si="1"/>
        <v>5.86734693877551</v>
      </c>
      <c r="N70" s="96" t="s">
        <v>556</v>
      </c>
    </row>
    <row r="71" spans="1:14" ht="22.5">
      <c r="A71" s="93">
        <v>45</v>
      </c>
      <c r="B71" s="94">
        <v>40504</v>
      </c>
      <c r="C71" s="95" t="s">
        <v>573</v>
      </c>
      <c r="D71" s="96" t="s">
        <v>555</v>
      </c>
      <c r="E71" s="97">
        <v>8.62</v>
      </c>
      <c r="F71" s="98">
        <v>1.29</v>
      </c>
      <c r="G71" s="99">
        <v>11.12</v>
      </c>
      <c r="H71" s="98"/>
      <c r="I71" s="98"/>
      <c r="J71" s="98">
        <v>5</v>
      </c>
      <c r="K71" s="99">
        <v>43.1</v>
      </c>
      <c r="L71" s="100"/>
      <c r="M71" s="98">
        <f t="shared" si="1"/>
        <v>3.87589928057554</v>
      </c>
      <c r="N71" s="96" t="s">
        <v>556</v>
      </c>
    </row>
    <row r="72" spans="1:14" ht="22.5">
      <c r="A72" s="93">
        <v>46</v>
      </c>
      <c r="B72" s="94">
        <v>41000</v>
      </c>
      <c r="C72" s="95" t="s">
        <v>574</v>
      </c>
      <c r="D72" s="96" t="s">
        <v>555</v>
      </c>
      <c r="E72" s="97">
        <v>18.15</v>
      </c>
      <c r="F72" s="98">
        <v>10.97</v>
      </c>
      <c r="G72" s="99">
        <v>199.11</v>
      </c>
      <c r="H72" s="98"/>
      <c r="I72" s="98"/>
      <c r="J72" s="98">
        <v>96</v>
      </c>
      <c r="K72" s="99">
        <v>1742.4</v>
      </c>
      <c r="L72" s="100"/>
      <c r="M72" s="98">
        <f t="shared" si="1"/>
        <v>8.750941690522826</v>
      </c>
      <c r="N72" s="96" t="s">
        <v>556</v>
      </c>
    </row>
    <row r="73" spans="1:14" ht="33.75">
      <c r="A73" s="93">
        <v>47</v>
      </c>
      <c r="B73" s="94">
        <v>41400</v>
      </c>
      <c r="C73" s="95" t="s">
        <v>575</v>
      </c>
      <c r="D73" s="96" t="s">
        <v>555</v>
      </c>
      <c r="E73" s="97">
        <v>1.14</v>
      </c>
      <c r="F73" s="98">
        <v>7.01</v>
      </c>
      <c r="G73" s="99">
        <v>7.99</v>
      </c>
      <c r="H73" s="98"/>
      <c r="I73" s="98"/>
      <c r="J73" s="98">
        <v>51</v>
      </c>
      <c r="K73" s="99">
        <v>58.14</v>
      </c>
      <c r="L73" s="100"/>
      <c r="M73" s="98">
        <f t="shared" si="1"/>
        <v>7.276595744680851</v>
      </c>
      <c r="N73" s="96" t="s">
        <v>556</v>
      </c>
    </row>
    <row r="74" spans="1:14" ht="45">
      <c r="A74" s="93">
        <v>48</v>
      </c>
      <c r="B74" s="94">
        <v>41401</v>
      </c>
      <c r="C74" s="95" t="s">
        <v>576</v>
      </c>
      <c r="D74" s="96" t="s">
        <v>555</v>
      </c>
      <c r="E74" s="97">
        <v>0.03</v>
      </c>
      <c r="F74" s="98">
        <v>3.24</v>
      </c>
      <c r="G74" s="99">
        <v>0.09</v>
      </c>
      <c r="H74" s="98"/>
      <c r="I74" s="98"/>
      <c r="J74" s="98">
        <v>8</v>
      </c>
      <c r="K74" s="99">
        <v>0.24</v>
      </c>
      <c r="L74" s="100"/>
      <c r="M74" s="98">
        <f t="shared" si="1"/>
        <v>2.6666666666666665</v>
      </c>
      <c r="N74" s="96" t="s">
        <v>556</v>
      </c>
    </row>
    <row r="75" spans="1:14" ht="22.5">
      <c r="A75" s="93">
        <v>49</v>
      </c>
      <c r="B75" s="94">
        <v>41803</v>
      </c>
      <c r="C75" s="95" t="s">
        <v>577</v>
      </c>
      <c r="D75" s="96" t="s">
        <v>555</v>
      </c>
      <c r="E75" s="97">
        <v>0.37</v>
      </c>
      <c r="F75" s="98">
        <v>8.15</v>
      </c>
      <c r="G75" s="99">
        <v>3.02</v>
      </c>
      <c r="H75" s="98"/>
      <c r="I75" s="98"/>
      <c r="J75" s="98">
        <v>29</v>
      </c>
      <c r="K75" s="99">
        <v>10.73</v>
      </c>
      <c r="L75" s="100"/>
      <c r="M75" s="98">
        <f t="shared" si="1"/>
        <v>3.5529801324503314</v>
      </c>
      <c r="N75" s="96" t="s">
        <v>556</v>
      </c>
    </row>
    <row r="76" spans="1:14" ht="22.5">
      <c r="A76" s="93">
        <v>50</v>
      </c>
      <c r="B76" s="94">
        <v>41900</v>
      </c>
      <c r="C76" s="95" t="s">
        <v>578</v>
      </c>
      <c r="D76" s="96" t="s">
        <v>555</v>
      </c>
      <c r="E76" s="97">
        <v>0.3</v>
      </c>
      <c r="F76" s="98">
        <v>56.92</v>
      </c>
      <c r="G76" s="99">
        <v>17.08</v>
      </c>
      <c r="H76" s="98"/>
      <c r="I76" s="98"/>
      <c r="J76" s="98">
        <v>160</v>
      </c>
      <c r="K76" s="99">
        <v>48</v>
      </c>
      <c r="L76" s="100"/>
      <c r="M76" s="98">
        <f t="shared" si="1"/>
        <v>2.8103044496487124</v>
      </c>
      <c r="N76" s="96" t="s">
        <v>556</v>
      </c>
    </row>
    <row r="77" spans="1:14" ht="56.25">
      <c r="A77" s="93">
        <v>51</v>
      </c>
      <c r="B77" s="94">
        <v>42901</v>
      </c>
      <c r="C77" s="95" t="s">
        <v>579</v>
      </c>
      <c r="D77" s="96" t="s">
        <v>555</v>
      </c>
      <c r="E77" s="97">
        <v>0.63</v>
      </c>
      <c r="F77" s="98">
        <v>9.04</v>
      </c>
      <c r="G77" s="99">
        <v>5.69</v>
      </c>
      <c r="H77" s="98"/>
      <c r="I77" s="98"/>
      <c r="J77" s="98">
        <v>36</v>
      </c>
      <c r="K77" s="99">
        <v>22.68</v>
      </c>
      <c r="L77" s="100"/>
      <c r="M77" s="98">
        <f t="shared" si="1"/>
        <v>3.985940246045694</v>
      </c>
      <c r="N77" s="96" t="s">
        <v>556</v>
      </c>
    </row>
    <row r="78" spans="1:14" ht="45">
      <c r="A78" s="93">
        <v>52</v>
      </c>
      <c r="B78" s="94">
        <v>50101</v>
      </c>
      <c r="C78" s="95" t="s">
        <v>580</v>
      </c>
      <c r="D78" s="96" t="s">
        <v>555</v>
      </c>
      <c r="E78" s="97">
        <v>48.22</v>
      </c>
      <c r="F78" s="98">
        <v>62.75</v>
      </c>
      <c r="G78" s="99">
        <v>3025.81</v>
      </c>
      <c r="H78" s="98"/>
      <c r="I78" s="98"/>
      <c r="J78" s="98">
        <v>413</v>
      </c>
      <c r="K78" s="99">
        <v>19914.86</v>
      </c>
      <c r="L78" s="100"/>
      <c r="M78" s="98">
        <f t="shared" si="1"/>
        <v>6.581662430886276</v>
      </c>
      <c r="N78" s="96" t="s">
        <v>556</v>
      </c>
    </row>
    <row r="79" spans="1:14" ht="33.75">
      <c r="A79" s="93">
        <v>53</v>
      </c>
      <c r="B79" s="94">
        <v>60246</v>
      </c>
      <c r="C79" s="95" t="s">
        <v>581</v>
      </c>
      <c r="D79" s="96" t="s">
        <v>555</v>
      </c>
      <c r="E79" s="97">
        <v>64.63</v>
      </c>
      <c r="F79" s="98">
        <v>94.77</v>
      </c>
      <c r="G79" s="99">
        <v>6124.99</v>
      </c>
      <c r="H79" s="98"/>
      <c r="I79" s="98"/>
      <c r="J79" s="98">
        <v>599</v>
      </c>
      <c r="K79" s="99">
        <v>38713.37</v>
      </c>
      <c r="L79" s="100"/>
      <c r="M79" s="98">
        <f t="shared" si="1"/>
        <v>6.32056052336412</v>
      </c>
      <c r="N79" s="96" t="s">
        <v>556</v>
      </c>
    </row>
    <row r="80" spans="1:14" ht="33.75">
      <c r="A80" s="93">
        <v>54</v>
      </c>
      <c r="B80" s="94">
        <v>60248</v>
      </c>
      <c r="C80" s="95" t="s">
        <v>582</v>
      </c>
      <c r="D80" s="96" t="s">
        <v>555</v>
      </c>
      <c r="E80" s="97">
        <v>0.65</v>
      </c>
      <c r="F80" s="98">
        <v>145.69</v>
      </c>
      <c r="G80" s="99">
        <v>94.7</v>
      </c>
      <c r="H80" s="98"/>
      <c r="I80" s="98"/>
      <c r="J80" s="98">
        <v>897</v>
      </c>
      <c r="K80" s="99">
        <v>583.05</v>
      </c>
      <c r="L80" s="100"/>
      <c r="M80" s="98">
        <f t="shared" si="1"/>
        <v>6.156810982048574</v>
      </c>
      <c r="N80" s="96" t="s">
        <v>556</v>
      </c>
    </row>
    <row r="81" spans="1:14" ht="33.75">
      <c r="A81" s="93">
        <v>55</v>
      </c>
      <c r="B81" s="94">
        <v>60337</v>
      </c>
      <c r="C81" s="95" t="s">
        <v>583</v>
      </c>
      <c r="D81" s="96" t="s">
        <v>555</v>
      </c>
      <c r="E81" s="97">
        <v>0.02</v>
      </c>
      <c r="F81" s="98">
        <v>85.57</v>
      </c>
      <c r="G81" s="99">
        <v>1.71</v>
      </c>
      <c r="H81" s="98"/>
      <c r="I81" s="98"/>
      <c r="J81" s="98">
        <v>531</v>
      </c>
      <c r="K81" s="99">
        <v>10.62</v>
      </c>
      <c r="L81" s="100"/>
      <c r="M81" s="98">
        <f t="shared" si="1"/>
        <v>6.2105263157894735</v>
      </c>
      <c r="N81" s="96" t="s">
        <v>556</v>
      </c>
    </row>
    <row r="82" spans="1:14" ht="33.75">
      <c r="A82" s="93">
        <v>56</v>
      </c>
      <c r="B82" s="94">
        <v>70117</v>
      </c>
      <c r="C82" s="95" t="s">
        <v>584</v>
      </c>
      <c r="D82" s="96" t="s">
        <v>555</v>
      </c>
      <c r="E82" s="97">
        <v>0.01</v>
      </c>
      <c r="F82" s="98">
        <v>121.91</v>
      </c>
      <c r="G82" s="99">
        <v>1.22</v>
      </c>
      <c r="H82" s="98"/>
      <c r="I82" s="98"/>
      <c r="J82" s="98">
        <v>862</v>
      </c>
      <c r="K82" s="99">
        <v>8.62</v>
      </c>
      <c r="L82" s="100"/>
      <c r="M82" s="98">
        <f t="shared" si="1"/>
        <v>7.0655737704918025</v>
      </c>
      <c r="N82" s="96" t="s">
        <v>556</v>
      </c>
    </row>
    <row r="83" spans="1:14" ht="22.5">
      <c r="A83" s="93">
        <v>57</v>
      </c>
      <c r="B83" s="94">
        <v>70148</v>
      </c>
      <c r="C83" s="95" t="s">
        <v>585</v>
      </c>
      <c r="D83" s="96" t="s">
        <v>555</v>
      </c>
      <c r="E83" s="97">
        <v>6.22</v>
      </c>
      <c r="F83" s="98">
        <v>71.41</v>
      </c>
      <c r="G83" s="99">
        <v>444.17</v>
      </c>
      <c r="H83" s="98"/>
      <c r="I83" s="98"/>
      <c r="J83" s="98">
        <v>616</v>
      </c>
      <c r="K83" s="99">
        <v>3831.52</v>
      </c>
      <c r="L83" s="100"/>
      <c r="M83" s="98">
        <f t="shared" si="1"/>
        <v>8.626246707341783</v>
      </c>
      <c r="N83" s="96" t="s">
        <v>556</v>
      </c>
    </row>
    <row r="84" spans="1:14" ht="22.5">
      <c r="A84" s="93">
        <v>58</v>
      </c>
      <c r="B84" s="94">
        <v>70149</v>
      </c>
      <c r="C84" s="95" t="s">
        <v>586</v>
      </c>
      <c r="D84" s="96" t="s">
        <v>555</v>
      </c>
      <c r="E84" s="97">
        <v>0.83</v>
      </c>
      <c r="F84" s="98">
        <v>87.96</v>
      </c>
      <c r="G84" s="99">
        <v>73</v>
      </c>
      <c r="H84" s="98"/>
      <c r="I84" s="98"/>
      <c r="J84" s="98">
        <v>723</v>
      </c>
      <c r="K84" s="99">
        <v>600.09</v>
      </c>
      <c r="L84" s="100"/>
      <c r="M84" s="98">
        <f t="shared" si="1"/>
        <v>8.22041095890411</v>
      </c>
      <c r="N84" s="96" t="s">
        <v>556</v>
      </c>
    </row>
    <row r="85" spans="1:14" ht="22.5">
      <c r="A85" s="93">
        <v>59</v>
      </c>
      <c r="B85" s="94">
        <v>70150</v>
      </c>
      <c r="C85" s="95" t="s">
        <v>587</v>
      </c>
      <c r="D85" s="96" t="s">
        <v>555</v>
      </c>
      <c r="E85" s="97">
        <v>7.2</v>
      </c>
      <c r="F85" s="98">
        <v>120</v>
      </c>
      <c r="G85" s="99">
        <v>864</v>
      </c>
      <c r="H85" s="98"/>
      <c r="I85" s="98"/>
      <c r="J85" s="98">
        <v>841</v>
      </c>
      <c r="K85" s="99">
        <v>6055.2</v>
      </c>
      <c r="L85" s="100"/>
      <c r="M85" s="98">
        <f t="shared" si="1"/>
        <v>7.008333333333333</v>
      </c>
      <c r="N85" s="96" t="s">
        <v>556</v>
      </c>
    </row>
    <row r="86" spans="1:14" ht="22.5">
      <c r="A86" s="93">
        <v>60</v>
      </c>
      <c r="B86" s="94">
        <v>81600</v>
      </c>
      <c r="C86" s="95" t="s">
        <v>588</v>
      </c>
      <c r="D86" s="96" t="s">
        <v>555</v>
      </c>
      <c r="E86" s="97">
        <v>1.51</v>
      </c>
      <c r="F86" s="98">
        <v>99.96</v>
      </c>
      <c r="G86" s="99">
        <v>150.94</v>
      </c>
      <c r="H86" s="98"/>
      <c r="I86" s="98"/>
      <c r="J86" s="98">
        <v>631</v>
      </c>
      <c r="K86" s="99">
        <v>952.81</v>
      </c>
      <c r="L86" s="100"/>
      <c r="M86" s="98">
        <f t="shared" si="1"/>
        <v>6.312508281436332</v>
      </c>
      <c r="N86" s="96" t="s">
        <v>556</v>
      </c>
    </row>
    <row r="87" spans="1:14" ht="22.5">
      <c r="A87" s="93">
        <v>61</v>
      </c>
      <c r="B87" s="94">
        <v>111100</v>
      </c>
      <c r="C87" s="95" t="s">
        <v>589</v>
      </c>
      <c r="D87" s="96" t="s">
        <v>555</v>
      </c>
      <c r="E87" s="97">
        <v>0.66</v>
      </c>
      <c r="F87" s="98">
        <v>1.98</v>
      </c>
      <c r="G87" s="99">
        <v>1.31</v>
      </c>
      <c r="H87" s="98"/>
      <c r="I87" s="98"/>
      <c r="J87" s="98">
        <v>11</v>
      </c>
      <c r="K87" s="99">
        <v>7.26</v>
      </c>
      <c r="L87" s="100"/>
      <c r="M87" s="98">
        <f aca="true" t="shared" si="2" ref="M87:M118">IF(ISNUMBER(K87/G87),IF(NOT(K87/G87=0),K87/G87," ")," ")</f>
        <v>5.541984732824427</v>
      </c>
      <c r="N87" s="96" t="s">
        <v>556</v>
      </c>
    </row>
    <row r="88" spans="1:14" ht="22.5">
      <c r="A88" s="93">
        <v>62</v>
      </c>
      <c r="B88" s="94">
        <v>120101</v>
      </c>
      <c r="C88" s="95" t="s">
        <v>590</v>
      </c>
      <c r="D88" s="96" t="s">
        <v>555</v>
      </c>
      <c r="E88" s="97">
        <v>0.22</v>
      </c>
      <c r="F88" s="98">
        <v>124.01</v>
      </c>
      <c r="G88" s="99">
        <v>27.28</v>
      </c>
      <c r="H88" s="98"/>
      <c r="I88" s="98"/>
      <c r="J88" s="98">
        <v>880</v>
      </c>
      <c r="K88" s="99">
        <v>193.6</v>
      </c>
      <c r="L88" s="100"/>
      <c r="M88" s="98">
        <f t="shared" si="2"/>
        <v>7.096774193548387</v>
      </c>
      <c r="N88" s="96" t="s">
        <v>556</v>
      </c>
    </row>
    <row r="89" spans="1:14" ht="22.5">
      <c r="A89" s="93">
        <v>63</v>
      </c>
      <c r="B89" s="94">
        <v>120202</v>
      </c>
      <c r="C89" s="95" t="s">
        <v>591</v>
      </c>
      <c r="D89" s="96" t="s">
        <v>555</v>
      </c>
      <c r="E89" s="97">
        <v>0.4</v>
      </c>
      <c r="F89" s="98">
        <v>154.8</v>
      </c>
      <c r="G89" s="99">
        <v>61.92</v>
      </c>
      <c r="H89" s="98"/>
      <c r="I89" s="98"/>
      <c r="J89" s="98">
        <v>1014</v>
      </c>
      <c r="K89" s="99">
        <v>405.6</v>
      </c>
      <c r="L89" s="100"/>
      <c r="M89" s="98">
        <f t="shared" si="2"/>
        <v>6.550387596899225</v>
      </c>
      <c r="N89" s="96" t="s">
        <v>556</v>
      </c>
    </row>
    <row r="90" spans="1:14" ht="22.5">
      <c r="A90" s="93">
        <v>64</v>
      </c>
      <c r="B90" s="94">
        <v>120500</v>
      </c>
      <c r="C90" s="95" t="s">
        <v>592</v>
      </c>
      <c r="D90" s="96" t="s">
        <v>555</v>
      </c>
      <c r="E90" s="97">
        <v>0.06</v>
      </c>
      <c r="F90" s="98">
        <v>19.92</v>
      </c>
      <c r="G90" s="99">
        <v>1.2</v>
      </c>
      <c r="H90" s="98"/>
      <c r="I90" s="98"/>
      <c r="J90" s="98">
        <v>74.35</v>
      </c>
      <c r="K90" s="99">
        <v>4.46</v>
      </c>
      <c r="L90" s="100"/>
      <c r="M90" s="98">
        <f t="shared" si="2"/>
        <v>3.716666666666667</v>
      </c>
      <c r="N90" s="96" t="s">
        <v>558</v>
      </c>
    </row>
    <row r="91" spans="1:14" ht="22.5">
      <c r="A91" s="93">
        <v>65</v>
      </c>
      <c r="B91" s="94">
        <v>120906</v>
      </c>
      <c r="C91" s="95" t="s">
        <v>593</v>
      </c>
      <c r="D91" s="96" t="s">
        <v>555</v>
      </c>
      <c r="E91" s="97">
        <v>2.58</v>
      </c>
      <c r="F91" s="98">
        <v>83.58</v>
      </c>
      <c r="G91" s="99">
        <v>215.64</v>
      </c>
      <c r="H91" s="98"/>
      <c r="I91" s="98"/>
      <c r="J91" s="98">
        <v>570</v>
      </c>
      <c r="K91" s="99">
        <v>1470.6</v>
      </c>
      <c r="L91" s="100"/>
      <c r="M91" s="98">
        <f t="shared" si="2"/>
        <v>6.819699499165275</v>
      </c>
      <c r="N91" s="96" t="s">
        <v>556</v>
      </c>
    </row>
    <row r="92" spans="1:14" ht="22.5">
      <c r="A92" s="93">
        <v>66</v>
      </c>
      <c r="B92" s="94">
        <v>120907</v>
      </c>
      <c r="C92" s="95" t="s">
        <v>594</v>
      </c>
      <c r="D92" s="96" t="s">
        <v>555</v>
      </c>
      <c r="E92" s="97">
        <v>3.69</v>
      </c>
      <c r="F92" s="98">
        <v>125.65</v>
      </c>
      <c r="G92" s="99">
        <v>463.65</v>
      </c>
      <c r="H92" s="98"/>
      <c r="I92" s="98"/>
      <c r="J92" s="98">
        <v>773</v>
      </c>
      <c r="K92" s="99">
        <v>2852.37</v>
      </c>
      <c r="L92" s="100"/>
      <c r="M92" s="98">
        <f t="shared" si="2"/>
        <v>6.151989647363313</v>
      </c>
      <c r="N92" s="96" t="s">
        <v>556</v>
      </c>
    </row>
    <row r="93" spans="1:14" ht="22.5">
      <c r="A93" s="93">
        <v>67</v>
      </c>
      <c r="B93" s="94">
        <v>121011</v>
      </c>
      <c r="C93" s="95" t="s">
        <v>595</v>
      </c>
      <c r="D93" s="96" t="s">
        <v>555</v>
      </c>
      <c r="E93" s="97">
        <v>1.91</v>
      </c>
      <c r="F93" s="98">
        <v>32.24</v>
      </c>
      <c r="G93" s="99">
        <v>61.58</v>
      </c>
      <c r="H93" s="98"/>
      <c r="I93" s="98"/>
      <c r="J93" s="98">
        <v>109</v>
      </c>
      <c r="K93" s="99">
        <v>208.19</v>
      </c>
      <c r="L93" s="100"/>
      <c r="M93" s="98">
        <f t="shared" si="2"/>
        <v>3.380805456316986</v>
      </c>
      <c r="N93" s="96" t="s">
        <v>556</v>
      </c>
    </row>
    <row r="94" spans="1:14" ht="22.5">
      <c r="A94" s="93">
        <v>68</v>
      </c>
      <c r="B94" s="94">
        <v>121601</v>
      </c>
      <c r="C94" s="95" t="s">
        <v>596</v>
      </c>
      <c r="D94" s="96" t="s">
        <v>555</v>
      </c>
      <c r="E94" s="97">
        <v>0.77</v>
      </c>
      <c r="F94" s="98">
        <v>121.07</v>
      </c>
      <c r="G94" s="99">
        <v>93.22</v>
      </c>
      <c r="H94" s="98"/>
      <c r="I94" s="98"/>
      <c r="J94" s="98">
        <v>667</v>
      </c>
      <c r="K94" s="99">
        <v>513.59</v>
      </c>
      <c r="L94" s="100"/>
      <c r="M94" s="98">
        <f t="shared" si="2"/>
        <v>5.509440034327398</v>
      </c>
      <c r="N94" s="96" t="s">
        <v>556</v>
      </c>
    </row>
    <row r="95" spans="1:14" ht="22.5">
      <c r="A95" s="93">
        <v>69</v>
      </c>
      <c r="B95" s="94">
        <v>122000</v>
      </c>
      <c r="C95" s="95" t="s">
        <v>597</v>
      </c>
      <c r="D95" s="96" t="s">
        <v>555</v>
      </c>
      <c r="E95" s="97">
        <v>0.83</v>
      </c>
      <c r="F95" s="98">
        <v>202.8</v>
      </c>
      <c r="G95" s="99">
        <v>168.32</v>
      </c>
      <c r="H95" s="98"/>
      <c r="I95" s="98"/>
      <c r="J95" s="98">
        <v>1139</v>
      </c>
      <c r="K95" s="99">
        <v>945.37</v>
      </c>
      <c r="L95" s="100"/>
      <c r="M95" s="98">
        <f t="shared" si="2"/>
        <v>5.61650427756654</v>
      </c>
      <c r="N95" s="96" t="s">
        <v>556</v>
      </c>
    </row>
    <row r="96" spans="1:14" ht="22.5">
      <c r="A96" s="93">
        <v>70</v>
      </c>
      <c r="B96" s="94">
        <v>122301</v>
      </c>
      <c r="C96" s="95" t="s">
        <v>598</v>
      </c>
      <c r="D96" s="96" t="s">
        <v>555</v>
      </c>
      <c r="E96" s="97">
        <v>0.2</v>
      </c>
      <c r="F96" s="98">
        <v>87.85</v>
      </c>
      <c r="G96" s="99">
        <v>17.57</v>
      </c>
      <c r="H96" s="98"/>
      <c r="I96" s="98"/>
      <c r="J96" s="98">
        <v>554</v>
      </c>
      <c r="K96" s="99">
        <v>110.8</v>
      </c>
      <c r="L96" s="100"/>
      <c r="M96" s="98">
        <f t="shared" si="2"/>
        <v>6.306203756402959</v>
      </c>
      <c r="N96" s="96" t="s">
        <v>556</v>
      </c>
    </row>
    <row r="97" spans="1:14" ht="33.75">
      <c r="A97" s="93">
        <v>71</v>
      </c>
      <c r="B97" s="94">
        <v>150202</v>
      </c>
      <c r="C97" s="95" t="s">
        <v>599</v>
      </c>
      <c r="D97" s="96" t="s">
        <v>555</v>
      </c>
      <c r="E97" s="97">
        <v>4.19</v>
      </c>
      <c r="F97" s="98">
        <v>112.26</v>
      </c>
      <c r="G97" s="99">
        <v>470.36</v>
      </c>
      <c r="H97" s="98"/>
      <c r="I97" s="98"/>
      <c r="J97" s="98">
        <v>683</v>
      </c>
      <c r="K97" s="99">
        <v>2861.77</v>
      </c>
      <c r="L97" s="100"/>
      <c r="M97" s="98">
        <f t="shared" si="2"/>
        <v>6.084212092865039</v>
      </c>
      <c r="N97" s="96" t="s">
        <v>556</v>
      </c>
    </row>
    <row r="98" spans="1:14" ht="22.5">
      <c r="A98" s="93">
        <v>72</v>
      </c>
      <c r="B98" s="94">
        <v>150701</v>
      </c>
      <c r="C98" s="95" t="s">
        <v>600</v>
      </c>
      <c r="D98" s="96" t="s">
        <v>555</v>
      </c>
      <c r="E98" s="97">
        <v>9.39</v>
      </c>
      <c r="F98" s="98">
        <v>129.46</v>
      </c>
      <c r="G98" s="99">
        <v>1215.63</v>
      </c>
      <c r="H98" s="98"/>
      <c r="I98" s="98"/>
      <c r="J98" s="98">
        <v>731</v>
      </c>
      <c r="K98" s="99">
        <v>6864.09</v>
      </c>
      <c r="L98" s="100"/>
      <c r="M98" s="98">
        <f t="shared" si="2"/>
        <v>5.646528960292194</v>
      </c>
      <c r="N98" s="96" t="s">
        <v>556</v>
      </c>
    </row>
    <row r="99" spans="1:14" ht="22.5">
      <c r="A99" s="93">
        <v>73</v>
      </c>
      <c r="B99" s="94">
        <v>150903</v>
      </c>
      <c r="C99" s="95" t="s">
        <v>601</v>
      </c>
      <c r="D99" s="96" t="s">
        <v>555</v>
      </c>
      <c r="E99" s="97">
        <v>0.02</v>
      </c>
      <c r="F99" s="98">
        <v>215.14</v>
      </c>
      <c r="G99" s="99">
        <v>4.3</v>
      </c>
      <c r="H99" s="98"/>
      <c r="I99" s="98"/>
      <c r="J99" s="98">
        <v>1179</v>
      </c>
      <c r="K99" s="99">
        <v>23.58</v>
      </c>
      <c r="L99" s="100"/>
      <c r="M99" s="98">
        <f t="shared" si="2"/>
        <v>5.483720930232558</v>
      </c>
      <c r="N99" s="96" t="s">
        <v>556</v>
      </c>
    </row>
    <row r="100" spans="1:14" ht="33.75">
      <c r="A100" s="93">
        <v>74</v>
      </c>
      <c r="B100" s="94">
        <v>151203</v>
      </c>
      <c r="C100" s="95" t="s">
        <v>602</v>
      </c>
      <c r="D100" s="96" t="s">
        <v>555</v>
      </c>
      <c r="E100" s="97">
        <v>0.06</v>
      </c>
      <c r="F100" s="98">
        <v>320.66</v>
      </c>
      <c r="G100" s="99">
        <v>19.24</v>
      </c>
      <c r="H100" s="98"/>
      <c r="I100" s="98"/>
      <c r="J100" s="98">
        <v>1463</v>
      </c>
      <c r="K100" s="99">
        <v>87.78</v>
      </c>
      <c r="L100" s="100"/>
      <c r="M100" s="98">
        <f t="shared" si="2"/>
        <v>4.5623700623700625</v>
      </c>
      <c r="N100" s="96" t="s">
        <v>556</v>
      </c>
    </row>
    <row r="101" spans="1:14" ht="22.5">
      <c r="A101" s="93">
        <v>75</v>
      </c>
      <c r="B101" s="94">
        <v>151700</v>
      </c>
      <c r="C101" s="95" t="s">
        <v>603</v>
      </c>
      <c r="D101" s="96" t="s">
        <v>555</v>
      </c>
      <c r="E101" s="97">
        <v>0.01</v>
      </c>
      <c r="F101" s="98">
        <v>36.97</v>
      </c>
      <c r="G101" s="99">
        <v>0.37</v>
      </c>
      <c r="H101" s="98"/>
      <c r="I101" s="98"/>
      <c r="J101" s="98">
        <v>230.01</v>
      </c>
      <c r="K101" s="99">
        <v>2.3</v>
      </c>
      <c r="L101" s="100"/>
      <c r="M101" s="98">
        <f t="shared" si="2"/>
        <v>6.216216216216216</v>
      </c>
      <c r="N101" s="96" t="s">
        <v>558</v>
      </c>
    </row>
    <row r="102" spans="1:14" ht="22.5">
      <c r="A102" s="93">
        <v>76</v>
      </c>
      <c r="B102" s="94">
        <v>151801</v>
      </c>
      <c r="C102" s="95" t="s">
        <v>604</v>
      </c>
      <c r="D102" s="96" t="s">
        <v>555</v>
      </c>
      <c r="E102" s="97">
        <v>0.01</v>
      </c>
      <c r="F102" s="98">
        <v>365.29</v>
      </c>
      <c r="G102" s="99">
        <v>3.65</v>
      </c>
      <c r="H102" s="98"/>
      <c r="I102" s="98"/>
      <c r="J102" s="98">
        <v>2017</v>
      </c>
      <c r="K102" s="99">
        <v>20.17</v>
      </c>
      <c r="L102" s="100"/>
      <c r="M102" s="98">
        <f t="shared" si="2"/>
        <v>5.5260273972602745</v>
      </c>
      <c r="N102" s="96" t="s">
        <v>556</v>
      </c>
    </row>
    <row r="103" spans="1:14" ht="22.5">
      <c r="A103" s="93">
        <v>77</v>
      </c>
      <c r="B103" s="94">
        <v>152301</v>
      </c>
      <c r="C103" s="95" t="s">
        <v>605</v>
      </c>
      <c r="D103" s="96" t="s">
        <v>555</v>
      </c>
      <c r="E103" s="97">
        <v>1.91</v>
      </c>
      <c r="F103" s="98">
        <v>49.99</v>
      </c>
      <c r="G103" s="99">
        <v>95.48</v>
      </c>
      <c r="H103" s="98"/>
      <c r="I103" s="98"/>
      <c r="J103" s="98">
        <v>354.16</v>
      </c>
      <c r="K103" s="99">
        <v>676.45</v>
      </c>
      <c r="L103" s="100"/>
      <c r="M103" s="98">
        <f t="shared" si="2"/>
        <v>7.08472978634269</v>
      </c>
      <c r="N103" s="96" t="s">
        <v>558</v>
      </c>
    </row>
    <row r="104" spans="1:14" ht="22.5">
      <c r="A104" s="93">
        <v>78</v>
      </c>
      <c r="B104" s="94">
        <v>160402</v>
      </c>
      <c r="C104" s="95" t="s">
        <v>606</v>
      </c>
      <c r="D104" s="96" t="s">
        <v>555</v>
      </c>
      <c r="E104" s="97">
        <v>1.82</v>
      </c>
      <c r="F104" s="98">
        <v>137.21</v>
      </c>
      <c r="G104" s="99">
        <v>249.72</v>
      </c>
      <c r="H104" s="98"/>
      <c r="I104" s="98"/>
      <c r="J104" s="98">
        <v>945</v>
      </c>
      <c r="K104" s="99">
        <v>1719.9</v>
      </c>
      <c r="L104" s="100"/>
      <c r="M104" s="98">
        <f t="shared" si="2"/>
        <v>6.88731379144642</v>
      </c>
      <c r="N104" s="96" t="s">
        <v>556</v>
      </c>
    </row>
    <row r="105" spans="1:14" ht="22.5">
      <c r="A105" s="93">
        <v>79</v>
      </c>
      <c r="B105" s="94">
        <v>330301</v>
      </c>
      <c r="C105" s="95" t="s">
        <v>607</v>
      </c>
      <c r="D105" s="96" t="s">
        <v>555</v>
      </c>
      <c r="E105" s="97">
        <v>4.3</v>
      </c>
      <c r="F105" s="98">
        <v>1.86</v>
      </c>
      <c r="G105" s="99">
        <v>7.99</v>
      </c>
      <c r="H105" s="98"/>
      <c r="I105" s="98"/>
      <c r="J105" s="98">
        <v>10</v>
      </c>
      <c r="K105" s="99">
        <v>43</v>
      </c>
      <c r="L105" s="100"/>
      <c r="M105" s="98">
        <f t="shared" si="2"/>
        <v>5.381727158948686</v>
      </c>
      <c r="N105" s="96" t="s">
        <v>556</v>
      </c>
    </row>
    <row r="106" spans="1:14" ht="22.5">
      <c r="A106" s="93">
        <v>80</v>
      </c>
      <c r="B106" s="94">
        <v>331100</v>
      </c>
      <c r="C106" s="95" t="s">
        <v>608</v>
      </c>
      <c r="D106" s="96" t="s">
        <v>555</v>
      </c>
      <c r="E106" s="97">
        <v>141.55</v>
      </c>
      <c r="F106" s="98">
        <v>0.75</v>
      </c>
      <c r="G106" s="99">
        <v>106.16</v>
      </c>
      <c r="H106" s="98"/>
      <c r="I106" s="98"/>
      <c r="J106" s="98">
        <v>3</v>
      </c>
      <c r="K106" s="99">
        <v>424.65</v>
      </c>
      <c r="L106" s="100"/>
      <c r="M106" s="98">
        <f t="shared" si="2"/>
        <v>4.0000941974378295</v>
      </c>
      <c r="N106" s="96" t="s">
        <v>609</v>
      </c>
    </row>
    <row r="107" spans="1:14" ht="22.5">
      <c r="A107" s="93">
        <v>81</v>
      </c>
      <c r="B107" s="94">
        <v>331305</v>
      </c>
      <c r="C107" s="95" t="s">
        <v>610</v>
      </c>
      <c r="D107" s="96" t="s">
        <v>555</v>
      </c>
      <c r="E107" s="97">
        <v>0.04</v>
      </c>
      <c r="F107" s="98">
        <v>8.56</v>
      </c>
      <c r="G107" s="99">
        <v>0.35</v>
      </c>
      <c r="H107" s="98"/>
      <c r="I107" s="98"/>
      <c r="J107" s="98">
        <v>13</v>
      </c>
      <c r="K107" s="99">
        <v>0.52</v>
      </c>
      <c r="L107" s="100"/>
      <c r="M107" s="98">
        <f t="shared" si="2"/>
        <v>1.4857142857142858</v>
      </c>
      <c r="N107" s="96" t="s">
        <v>556</v>
      </c>
    </row>
    <row r="108" spans="1:14" ht="22.5">
      <c r="A108" s="93">
        <v>82</v>
      </c>
      <c r="B108" s="94">
        <v>331410</v>
      </c>
      <c r="C108" s="95" t="s">
        <v>611</v>
      </c>
      <c r="D108" s="96" t="s">
        <v>555</v>
      </c>
      <c r="E108" s="97">
        <v>0.65</v>
      </c>
      <c r="F108" s="98">
        <v>17.94</v>
      </c>
      <c r="G108" s="99">
        <v>11.66</v>
      </c>
      <c r="H108" s="98"/>
      <c r="I108" s="98"/>
      <c r="J108" s="98">
        <v>7</v>
      </c>
      <c r="K108" s="99">
        <v>4.55</v>
      </c>
      <c r="L108" s="100"/>
      <c r="M108" s="98">
        <f t="shared" si="2"/>
        <v>0.3902229845626072</v>
      </c>
      <c r="N108" s="96" t="s">
        <v>612</v>
      </c>
    </row>
    <row r="109" spans="1:14" ht="22.5">
      <c r="A109" s="93">
        <v>83</v>
      </c>
      <c r="B109" s="94">
        <v>331532</v>
      </c>
      <c r="C109" s="95" t="s">
        <v>613</v>
      </c>
      <c r="D109" s="96" t="s">
        <v>555</v>
      </c>
      <c r="E109" s="97">
        <v>0.02</v>
      </c>
      <c r="F109" s="98">
        <v>3.44</v>
      </c>
      <c r="G109" s="99">
        <v>0.07</v>
      </c>
      <c r="H109" s="98"/>
      <c r="I109" s="98"/>
      <c r="J109" s="98">
        <v>16</v>
      </c>
      <c r="K109" s="99">
        <v>0.32</v>
      </c>
      <c r="L109" s="100"/>
      <c r="M109" s="98">
        <f t="shared" si="2"/>
        <v>4.571428571428571</v>
      </c>
      <c r="N109" s="96" t="s">
        <v>556</v>
      </c>
    </row>
    <row r="110" spans="1:14" ht="33.75">
      <c r="A110" s="93">
        <v>84</v>
      </c>
      <c r="B110" s="94">
        <v>340101</v>
      </c>
      <c r="C110" s="95" t="s">
        <v>614</v>
      </c>
      <c r="D110" s="96" t="s">
        <v>555</v>
      </c>
      <c r="E110" s="97">
        <v>1.18</v>
      </c>
      <c r="F110" s="98">
        <v>7.12</v>
      </c>
      <c r="G110" s="99">
        <v>8.41</v>
      </c>
      <c r="H110" s="98"/>
      <c r="I110" s="98"/>
      <c r="J110" s="98">
        <v>27</v>
      </c>
      <c r="K110" s="99">
        <v>31.86</v>
      </c>
      <c r="L110" s="100"/>
      <c r="M110" s="98">
        <f t="shared" si="2"/>
        <v>3.788347205707491</v>
      </c>
      <c r="N110" s="96" t="s">
        <v>556</v>
      </c>
    </row>
    <row r="111" spans="1:14" ht="33.75">
      <c r="A111" s="93">
        <v>85</v>
      </c>
      <c r="B111" s="94">
        <v>340102</v>
      </c>
      <c r="C111" s="95" t="s">
        <v>615</v>
      </c>
      <c r="D111" s="96" t="s">
        <v>555</v>
      </c>
      <c r="E111" s="97">
        <v>0.04</v>
      </c>
      <c r="F111" s="98">
        <v>10.17</v>
      </c>
      <c r="G111" s="99">
        <v>0.41</v>
      </c>
      <c r="H111" s="98"/>
      <c r="I111" s="98"/>
      <c r="J111" s="98">
        <v>42.7</v>
      </c>
      <c r="K111" s="99">
        <v>1.71</v>
      </c>
      <c r="L111" s="100"/>
      <c r="M111" s="98">
        <f t="shared" si="2"/>
        <v>4.170731707317073</v>
      </c>
      <c r="N111" s="96" t="s">
        <v>558</v>
      </c>
    </row>
    <row r="112" spans="1:14" ht="33.75">
      <c r="A112" s="93">
        <v>86</v>
      </c>
      <c r="B112" s="94">
        <v>391701</v>
      </c>
      <c r="C112" s="95" t="s">
        <v>616</v>
      </c>
      <c r="D112" s="96" t="s">
        <v>555</v>
      </c>
      <c r="E112" s="97">
        <v>0.69</v>
      </c>
      <c r="F112" s="98">
        <v>133.34</v>
      </c>
      <c r="G112" s="99">
        <v>92.01</v>
      </c>
      <c r="H112" s="98"/>
      <c r="I112" s="98"/>
      <c r="J112" s="98">
        <v>502.36</v>
      </c>
      <c r="K112" s="99">
        <v>346.63</v>
      </c>
      <c r="L112" s="100"/>
      <c r="M112" s="98">
        <f t="shared" si="2"/>
        <v>3.7673079013150743</v>
      </c>
      <c r="N112" s="96" t="s">
        <v>558</v>
      </c>
    </row>
    <row r="113" spans="1:14" ht="22.5">
      <c r="A113" s="93">
        <v>87</v>
      </c>
      <c r="B113" s="94">
        <v>392200</v>
      </c>
      <c r="C113" s="95" t="s">
        <v>617</v>
      </c>
      <c r="D113" s="96" t="s">
        <v>555</v>
      </c>
      <c r="E113" s="97">
        <v>60.22</v>
      </c>
      <c r="F113" s="98">
        <v>13.18</v>
      </c>
      <c r="G113" s="99">
        <v>793.7</v>
      </c>
      <c r="H113" s="98"/>
      <c r="I113" s="98"/>
      <c r="J113" s="98">
        <v>45.45</v>
      </c>
      <c r="K113" s="99">
        <v>2736.98</v>
      </c>
      <c r="L113" s="100"/>
      <c r="M113" s="98">
        <f t="shared" si="2"/>
        <v>3.4483810003779762</v>
      </c>
      <c r="N113" s="96" t="s">
        <v>558</v>
      </c>
    </row>
    <row r="114" spans="1:14" ht="22.5">
      <c r="A114" s="93">
        <v>88</v>
      </c>
      <c r="B114" s="94">
        <v>392211</v>
      </c>
      <c r="C114" s="95" t="s">
        <v>618</v>
      </c>
      <c r="D114" s="96" t="s">
        <v>555</v>
      </c>
      <c r="E114" s="97">
        <v>6.58</v>
      </c>
      <c r="F114" s="98">
        <v>27.59</v>
      </c>
      <c r="G114" s="99">
        <v>181.54</v>
      </c>
      <c r="H114" s="98"/>
      <c r="I114" s="98"/>
      <c r="J114" s="98">
        <v>45.66</v>
      </c>
      <c r="K114" s="99">
        <v>300.44</v>
      </c>
      <c r="L114" s="100"/>
      <c r="M114" s="98">
        <f t="shared" si="2"/>
        <v>1.6549520766773163</v>
      </c>
      <c r="N114" s="96" t="s">
        <v>558</v>
      </c>
    </row>
    <row r="115" spans="1:14" ht="22.5">
      <c r="A115" s="93">
        <v>89</v>
      </c>
      <c r="B115" s="94">
        <v>392255</v>
      </c>
      <c r="C115" s="95" t="s">
        <v>619</v>
      </c>
      <c r="D115" s="96" t="s">
        <v>555</v>
      </c>
      <c r="E115" s="97">
        <v>66.8</v>
      </c>
      <c r="F115" s="98">
        <v>19.7</v>
      </c>
      <c r="G115" s="99">
        <v>1315.93</v>
      </c>
      <c r="H115" s="98"/>
      <c r="I115" s="98"/>
      <c r="J115" s="98">
        <v>53.24</v>
      </c>
      <c r="K115" s="99">
        <v>3556.46</v>
      </c>
      <c r="L115" s="100"/>
      <c r="M115" s="98">
        <f t="shared" si="2"/>
        <v>2.7026209600814632</v>
      </c>
      <c r="N115" s="96" t="s">
        <v>558</v>
      </c>
    </row>
    <row r="116" spans="1:14" ht="33.75">
      <c r="A116" s="93">
        <v>90</v>
      </c>
      <c r="B116" s="94">
        <v>394061</v>
      </c>
      <c r="C116" s="95" t="s">
        <v>620</v>
      </c>
      <c r="D116" s="96" t="s">
        <v>555</v>
      </c>
      <c r="E116" s="97">
        <v>3.81</v>
      </c>
      <c r="F116" s="98">
        <v>67.11</v>
      </c>
      <c r="G116" s="99">
        <v>255.69</v>
      </c>
      <c r="H116" s="98"/>
      <c r="I116" s="98"/>
      <c r="J116" s="98">
        <v>109.51</v>
      </c>
      <c r="K116" s="99">
        <v>417.23</v>
      </c>
      <c r="L116" s="100"/>
      <c r="M116" s="98">
        <f t="shared" si="2"/>
        <v>1.631780671907388</v>
      </c>
      <c r="N116" s="96" t="s">
        <v>558</v>
      </c>
    </row>
    <row r="117" spans="1:14" ht="45">
      <c r="A117" s="93">
        <v>91</v>
      </c>
      <c r="B117" s="94">
        <v>394100</v>
      </c>
      <c r="C117" s="95" t="s">
        <v>621</v>
      </c>
      <c r="D117" s="96" t="s">
        <v>555</v>
      </c>
      <c r="E117" s="97">
        <v>0.25</v>
      </c>
      <c r="F117" s="98">
        <v>3.44</v>
      </c>
      <c r="G117" s="99">
        <v>0.86</v>
      </c>
      <c r="H117" s="98"/>
      <c r="I117" s="98"/>
      <c r="J117" s="98">
        <v>13.52</v>
      </c>
      <c r="K117" s="99">
        <v>3.38</v>
      </c>
      <c r="L117" s="100"/>
      <c r="M117" s="98">
        <f t="shared" si="2"/>
        <v>3.9302325581395348</v>
      </c>
      <c r="N117" s="96" t="s">
        <v>558</v>
      </c>
    </row>
    <row r="118" spans="1:14" ht="45">
      <c r="A118" s="93">
        <v>92</v>
      </c>
      <c r="B118" s="94">
        <v>394101</v>
      </c>
      <c r="C118" s="95" t="s">
        <v>622</v>
      </c>
      <c r="D118" s="96" t="s">
        <v>555</v>
      </c>
      <c r="E118" s="97">
        <v>0.9</v>
      </c>
      <c r="F118" s="98">
        <v>4.41</v>
      </c>
      <c r="G118" s="99">
        <v>3.96</v>
      </c>
      <c r="H118" s="98"/>
      <c r="I118" s="98"/>
      <c r="J118" s="98">
        <v>17.33</v>
      </c>
      <c r="K118" s="99">
        <v>15.6</v>
      </c>
      <c r="L118" s="100"/>
      <c r="M118" s="98">
        <f t="shared" si="2"/>
        <v>3.9393939393939394</v>
      </c>
      <c r="N118" s="96" t="s">
        <v>558</v>
      </c>
    </row>
    <row r="119" spans="1:14" ht="45">
      <c r="A119" s="93">
        <v>93</v>
      </c>
      <c r="B119" s="94">
        <v>394102</v>
      </c>
      <c r="C119" s="95" t="s">
        <v>623</v>
      </c>
      <c r="D119" s="96" t="s">
        <v>555</v>
      </c>
      <c r="E119" s="97">
        <v>10.14</v>
      </c>
      <c r="F119" s="98">
        <v>4.41</v>
      </c>
      <c r="G119" s="99">
        <v>44.72</v>
      </c>
      <c r="H119" s="98"/>
      <c r="I119" s="98"/>
      <c r="J119" s="98">
        <v>17.33</v>
      </c>
      <c r="K119" s="99">
        <v>175.73</v>
      </c>
      <c r="L119" s="100"/>
      <c r="M119" s="98">
        <f aca="true" t="shared" si="3" ref="M119:M129">IF(ISNUMBER(K119/G119),IF(NOT(K119/G119=0),K119/G119," ")," ")</f>
        <v>3.929561717352415</v>
      </c>
      <c r="N119" s="96" t="s">
        <v>558</v>
      </c>
    </row>
    <row r="120" spans="1:14" ht="45">
      <c r="A120" s="93">
        <v>94</v>
      </c>
      <c r="B120" s="94">
        <v>394106</v>
      </c>
      <c r="C120" s="95" t="s">
        <v>624</v>
      </c>
      <c r="D120" s="96" t="s">
        <v>555</v>
      </c>
      <c r="E120" s="97">
        <v>9.9</v>
      </c>
      <c r="F120" s="98">
        <v>6.49</v>
      </c>
      <c r="G120" s="99">
        <v>64.24</v>
      </c>
      <c r="H120" s="98"/>
      <c r="I120" s="98"/>
      <c r="J120" s="98">
        <v>25.5</v>
      </c>
      <c r="K120" s="99">
        <v>252.46</v>
      </c>
      <c r="L120" s="100"/>
      <c r="M120" s="98">
        <f t="shared" si="3"/>
        <v>3.9299501867995024</v>
      </c>
      <c r="N120" s="96" t="s">
        <v>558</v>
      </c>
    </row>
    <row r="121" spans="1:14" ht="45">
      <c r="A121" s="93">
        <v>95</v>
      </c>
      <c r="B121" s="94">
        <v>394107</v>
      </c>
      <c r="C121" s="95" t="s">
        <v>625</v>
      </c>
      <c r="D121" s="96" t="s">
        <v>555</v>
      </c>
      <c r="E121" s="97">
        <v>26.52</v>
      </c>
      <c r="F121" s="98">
        <v>6.49</v>
      </c>
      <c r="G121" s="99">
        <v>172.12</v>
      </c>
      <c r="H121" s="98"/>
      <c r="I121" s="98"/>
      <c r="J121" s="98">
        <v>25.5</v>
      </c>
      <c r="K121" s="99">
        <v>676.26</v>
      </c>
      <c r="L121" s="100"/>
      <c r="M121" s="98">
        <f t="shared" si="3"/>
        <v>3.929003021148036</v>
      </c>
      <c r="N121" s="96" t="s">
        <v>558</v>
      </c>
    </row>
    <row r="122" spans="1:14" ht="45">
      <c r="A122" s="93">
        <v>96</v>
      </c>
      <c r="B122" s="94">
        <v>394110</v>
      </c>
      <c r="C122" s="95" t="s">
        <v>626</v>
      </c>
      <c r="D122" s="96" t="s">
        <v>555</v>
      </c>
      <c r="E122" s="97">
        <v>11.96</v>
      </c>
      <c r="F122" s="98">
        <v>3.51</v>
      </c>
      <c r="G122" s="99">
        <v>41.97</v>
      </c>
      <c r="H122" s="98"/>
      <c r="I122" s="98"/>
      <c r="J122" s="98">
        <v>13.8</v>
      </c>
      <c r="K122" s="99">
        <v>165.05</v>
      </c>
      <c r="L122" s="100"/>
      <c r="M122" s="98">
        <f t="shared" si="3"/>
        <v>3.932570883964737</v>
      </c>
      <c r="N122" s="96" t="s">
        <v>558</v>
      </c>
    </row>
    <row r="123" spans="1:14" ht="22.5">
      <c r="A123" s="93">
        <v>97</v>
      </c>
      <c r="B123" s="94">
        <v>400001</v>
      </c>
      <c r="C123" s="95" t="s">
        <v>627</v>
      </c>
      <c r="D123" s="96" t="s">
        <v>555</v>
      </c>
      <c r="E123" s="97">
        <v>3.8</v>
      </c>
      <c r="F123" s="98">
        <v>103.2</v>
      </c>
      <c r="G123" s="99">
        <v>392.15</v>
      </c>
      <c r="H123" s="98"/>
      <c r="I123" s="98"/>
      <c r="J123" s="98">
        <v>616</v>
      </c>
      <c r="K123" s="99">
        <v>2340.8</v>
      </c>
      <c r="L123" s="100"/>
      <c r="M123" s="98">
        <f t="shared" si="3"/>
        <v>5.969144460028051</v>
      </c>
      <c r="N123" s="96" t="s">
        <v>556</v>
      </c>
    </row>
    <row r="124" spans="1:14" ht="22.5">
      <c r="A124" s="93">
        <v>98</v>
      </c>
      <c r="B124" s="94">
        <v>400051</v>
      </c>
      <c r="C124" s="95" t="s">
        <v>628</v>
      </c>
      <c r="D124" s="96" t="s">
        <v>555</v>
      </c>
      <c r="E124" s="97">
        <v>0.02</v>
      </c>
      <c r="F124" s="98">
        <v>105.37</v>
      </c>
      <c r="G124" s="99">
        <v>2.11</v>
      </c>
      <c r="H124" s="98"/>
      <c r="I124" s="98"/>
      <c r="J124" s="98">
        <v>761</v>
      </c>
      <c r="K124" s="99">
        <v>15.22</v>
      </c>
      <c r="L124" s="100"/>
      <c r="M124" s="98">
        <f t="shared" si="3"/>
        <v>7.213270142180096</v>
      </c>
      <c r="N124" s="96" t="s">
        <v>556</v>
      </c>
    </row>
    <row r="125" spans="1:14" ht="22.5">
      <c r="A125" s="93">
        <v>99</v>
      </c>
      <c r="B125" s="94">
        <v>400101</v>
      </c>
      <c r="C125" s="95" t="s">
        <v>629</v>
      </c>
      <c r="D125" s="96" t="s">
        <v>555</v>
      </c>
      <c r="E125" s="97">
        <v>0.02</v>
      </c>
      <c r="F125" s="98">
        <v>126.88</v>
      </c>
      <c r="G125" s="99">
        <v>2.54</v>
      </c>
      <c r="H125" s="98"/>
      <c r="I125" s="98"/>
      <c r="J125" s="98">
        <v>885</v>
      </c>
      <c r="K125" s="99">
        <v>17.7</v>
      </c>
      <c r="L125" s="100"/>
      <c r="M125" s="98">
        <f t="shared" si="3"/>
        <v>6.968503937007874</v>
      </c>
      <c r="N125" s="96" t="s">
        <v>556</v>
      </c>
    </row>
    <row r="126" spans="1:14" ht="22.5">
      <c r="A126" s="93">
        <v>100</v>
      </c>
      <c r="B126" s="94">
        <v>400111</v>
      </c>
      <c r="C126" s="95" t="s">
        <v>630</v>
      </c>
      <c r="D126" s="96" t="s">
        <v>555</v>
      </c>
      <c r="E126" s="97">
        <v>0.02</v>
      </c>
      <c r="F126" s="98">
        <v>12.54</v>
      </c>
      <c r="G126" s="99">
        <v>0.25</v>
      </c>
      <c r="H126" s="98"/>
      <c r="I126" s="98"/>
      <c r="J126" s="98">
        <v>50.58</v>
      </c>
      <c r="K126" s="99">
        <v>1.01</v>
      </c>
      <c r="L126" s="100"/>
      <c r="M126" s="98">
        <f t="shared" si="3"/>
        <v>4.04</v>
      </c>
      <c r="N126" s="96" t="s">
        <v>558</v>
      </c>
    </row>
    <row r="127" spans="1:14" ht="22.5">
      <c r="A127" s="93">
        <v>101</v>
      </c>
      <c r="B127" s="94">
        <v>400181</v>
      </c>
      <c r="C127" s="95" t="s">
        <v>631</v>
      </c>
      <c r="D127" s="96" t="s">
        <v>555</v>
      </c>
      <c r="E127" s="97">
        <v>2.13</v>
      </c>
      <c r="F127" s="98">
        <v>21.21</v>
      </c>
      <c r="G127" s="99">
        <v>45.18</v>
      </c>
      <c r="H127" s="98"/>
      <c r="I127" s="98"/>
      <c r="J127" s="98">
        <v>40.6</v>
      </c>
      <c r="K127" s="99">
        <v>86.48</v>
      </c>
      <c r="L127" s="100"/>
      <c r="M127" s="98">
        <f t="shared" si="3"/>
        <v>1.9141212926073485</v>
      </c>
      <c r="N127" s="96" t="s">
        <v>558</v>
      </c>
    </row>
    <row r="128" spans="1:14" ht="22.5">
      <c r="A128" s="93">
        <v>102</v>
      </c>
      <c r="B128" s="94">
        <v>400311</v>
      </c>
      <c r="C128" s="95" t="s">
        <v>632</v>
      </c>
      <c r="D128" s="96" t="s">
        <v>555</v>
      </c>
      <c r="E128" s="97">
        <v>2.99</v>
      </c>
      <c r="F128" s="98">
        <v>128.2</v>
      </c>
      <c r="G128" s="99">
        <v>383.32</v>
      </c>
      <c r="H128" s="98"/>
      <c r="I128" s="98"/>
      <c r="J128" s="98">
        <v>872.74</v>
      </c>
      <c r="K128" s="99">
        <v>2609.49</v>
      </c>
      <c r="L128" s="100"/>
      <c r="M128" s="98">
        <f t="shared" si="3"/>
        <v>6.807602003547949</v>
      </c>
      <c r="N128" s="96" t="s">
        <v>558</v>
      </c>
    </row>
    <row r="129" spans="1:14" ht="12.75">
      <c r="A129" s="101"/>
      <c r="B129" s="102" t="s">
        <v>158</v>
      </c>
      <c r="C129" s="103" t="s">
        <v>633</v>
      </c>
      <c r="D129" s="104" t="s">
        <v>552</v>
      </c>
      <c r="E129" s="105"/>
      <c r="F129" s="106"/>
      <c r="G129" s="107">
        <v>23282</v>
      </c>
      <c r="H129" s="106"/>
      <c r="I129" s="106"/>
      <c r="J129" s="106"/>
      <c r="K129" s="107">
        <v>130162</v>
      </c>
      <c r="L129" s="108"/>
      <c r="M129" s="106">
        <f t="shared" si="3"/>
        <v>5.590670904561464</v>
      </c>
      <c r="N129" s="104"/>
    </row>
    <row r="130" spans="1:14" ht="17.25" customHeight="1">
      <c r="A130" s="195" t="s">
        <v>634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</row>
    <row r="131" spans="1:14" ht="22.5">
      <c r="A131" s="93">
        <v>104</v>
      </c>
      <c r="B131" s="94" t="s">
        <v>635</v>
      </c>
      <c r="C131" s="95" t="s">
        <v>636</v>
      </c>
      <c r="D131" s="96" t="s">
        <v>637</v>
      </c>
      <c r="E131" s="97">
        <v>8.36E-05</v>
      </c>
      <c r="F131" s="98">
        <v>75900</v>
      </c>
      <c r="G131" s="99">
        <v>6.35</v>
      </c>
      <c r="H131" s="98">
        <v>504745.76</v>
      </c>
      <c r="I131" s="98">
        <v>42.2</v>
      </c>
      <c r="J131" s="98">
        <v>523502</v>
      </c>
      <c r="K131" s="99">
        <v>43.76</v>
      </c>
      <c r="L131" s="100"/>
      <c r="M131" s="98">
        <f aca="true" t="shared" si="4" ref="M131:M162">IF(ISNUMBER(K131/G131),IF(NOT(K131/G131=0),K131/G131," ")," ")</f>
        <v>6.891338582677165</v>
      </c>
      <c r="N131" s="96" t="s">
        <v>638</v>
      </c>
    </row>
    <row r="132" spans="1:14" ht="33.75">
      <c r="A132" s="93">
        <v>105</v>
      </c>
      <c r="B132" s="94" t="s">
        <v>639</v>
      </c>
      <c r="C132" s="95" t="s">
        <v>640</v>
      </c>
      <c r="D132" s="96" t="s">
        <v>637</v>
      </c>
      <c r="E132" s="97">
        <v>9.35E-05</v>
      </c>
      <c r="F132" s="98">
        <v>3320</v>
      </c>
      <c r="G132" s="99">
        <v>0.31</v>
      </c>
      <c r="H132" s="98">
        <v>17919</v>
      </c>
      <c r="I132" s="98">
        <v>1.68</v>
      </c>
      <c r="J132" s="98">
        <v>18569.12</v>
      </c>
      <c r="K132" s="99">
        <v>1.74</v>
      </c>
      <c r="L132" s="100"/>
      <c r="M132" s="98">
        <f t="shared" si="4"/>
        <v>5.612903225806452</v>
      </c>
      <c r="N132" s="96" t="s">
        <v>641</v>
      </c>
    </row>
    <row r="133" spans="1:14" ht="22.5">
      <c r="A133" s="93">
        <v>106</v>
      </c>
      <c r="B133" s="94" t="s">
        <v>642</v>
      </c>
      <c r="C133" s="95" t="s">
        <v>643</v>
      </c>
      <c r="D133" s="96" t="s">
        <v>637</v>
      </c>
      <c r="E133" s="97">
        <v>0.0001612</v>
      </c>
      <c r="F133" s="98">
        <v>19140</v>
      </c>
      <c r="G133" s="99">
        <v>3.09</v>
      </c>
      <c r="H133" s="98">
        <v>81840.16</v>
      </c>
      <c r="I133" s="98">
        <v>13.19</v>
      </c>
      <c r="J133" s="98">
        <v>83794.2</v>
      </c>
      <c r="K133" s="99">
        <v>13.51</v>
      </c>
      <c r="L133" s="100"/>
      <c r="M133" s="98">
        <f t="shared" si="4"/>
        <v>4.372168284789645</v>
      </c>
      <c r="N133" s="96" t="s">
        <v>644</v>
      </c>
    </row>
    <row r="134" spans="1:14" ht="45">
      <c r="A134" s="93">
        <v>107</v>
      </c>
      <c r="B134" s="94" t="s">
        <v>645</v>
      </c>
      <c r="C134" s="95" t="s">
        <v>646</v>
      </c>
      <c r="D134" s="96" t="s">
        <v>637</v>
      </c>
      <c r="E134" s="97">
        <v>9.599E-05</v>
      </c>
      <c r="F134" s="98">
        <v>33750</v>
      </c>
      <c r="G134" s="99">
        <v>3.24</v>
      </c>
      <c r="H134" s="98">
        <v>171849.64</v>
      </c>
      <c r="I134" s="98">
        <v>16.5</v>
      </c>
      <c r="J134" s="98">
        <v>175572.7</v>
      </c>
      <c r="K134" s="99">
        <v>16.85</v>
      </c>
      <c r="L134" s="100"/>
      <c r="M134" s="98">
        <f t="shared" si="4"/>
        <v>5.200617283950617</v>
      </c>
      <c r="N134" s="96" t="s">
        <v>647</v>
      </c>
    </row>
    <row r="135" spans="1:14" ht="33.75">
      <c r="A135" s="93">
        <v>108</v>
      </c>
      <c r="B135" s="94" t="s">
        <v>648</v>
      </c>
      <c r="C135" s="95" t="s">
        <v>649</v>
      </c>
      <c r="D135" s="96" t="s">
        <v>637</v>
      </c>
      <c r="E135" s="97">
        <v>0.0004343</v>
      </c>
      <c r="F135" s="98">
        <v>7840</v>
      </c>
      <c r="G135" s="99">
        <v>3.41</v>
      </c>
      <c r="H135" s="98">
        <v>47780</v>
      </c>
      <c r="I135" s="98">
        <v>20.75</v>
      </c>
      <c r="J135" s="98">
        <v>49078.82</v>
      </c>
      <c r="K135" s="99">
        <v>21.32</v>
      </c>
      <c r="L135" s="100"/>
      <c r="M135" s="98">
        <f t="shared" si="4"/>
        <v>6.252199413489736</v>
      </c>
      <c r="N135" s="96" t="s">
        <v>650</v>
      </c>
    </row>
    <row r="136" spans="1:14" ht="12.75">
      <c r="A136" s="93">
        <v>109</v>
      </c>
      <c r="B136" s="94" t="s">
        <v>651</v>
      </c>
      <c r="C136" s="95" t="s">
        <v>652</v>
      </c>
      <c r="D136" s="96" t="s">
        <v>653</v>
      </c>
      <c r="E136" s="97">
        <v>3.7952</v>
      </c>
      <c r="F136" s="98">
        <v>6.2</v>
      </c>
      <c r="G136" s="99">
        <v>23.53</v>
      </c>
      <c r="H136" s="98">
        <v>42.66</v>
      </c>
      <c r="I136" s="98">
        <v>161.91</v>
      </c>
      <c r="J136" s="98">
        <v>49.32</v>
      </c>
      <c r="K136" s="99">
        <v>187.19</v>
      </c>
      <c r="L136" s="100"/>
      <c r="M136" s="98">
        <f t="shared" si="4"/>
        <v>7.95537611559711</v>
      </c>
      <c r="N136" s="96" t="s">
        <v>654</v>
      </c>
    </row>
    <row r="137" spans="1:14" ht="45">
      <c r="A137" s="93">
        <v>110</v>
      </c>
      <c r="B137" s="94" t="s">
        <v>655</v>
      </c>
      <c r="C137" s="95" t="s">
        <v>656</v>
      </c>
      <c r="D137" s="96" t="s">
        <v>637</v>
      </c>
      <c r="E137" s="97">
        <v>0.0001936</v>
      </c>
      <c r="F137" s="98">
        <v>18320</v>
      </c>
      <c r="G137" s="99">
        <v>3.55</v>
      </c>
      <c r="H137" s="98">
        <v>60500</v>
      </c>
      <c r="I137" s="98">
        <v>11.71</v>
      </c>
      <c r="J137" s="98">
        <v>62338.8</v>
      </c>
      <c r="K137" s="99">
        <v>12.07</v>
      </c>
      <c r="L137" s="100"/>
      <c r="M137" s="98">
        <f t="shared" si="4"/>
        <v>3.4000000000000004</v>
      </c>
      <c r="N137" s="96" t="s">
        <v>657</v>
      </c>
    </row>
    <row r="138" spans="1:14" ht="22.5">
      <c r="A138" s="93">
        <v>111</v>
      </c>
      <c r="B138" s="94" t="s">
        <v>658</v>
      </c>
      <c r="C138" s="95" t="s">
        <v>659</v>
      </c>
      <c r="D138" s="96" t="s">
        <v>637</v>
      </c>
      <c r="E138" s="97">
        <v>6E-05</v>
      </c>
      <c r="F138" s="98">
        <v>8400</v>
      </c>
      <c r="G138" s="99">
        <v>0.5</v>
      </c>
      <c r="H138" s="98">
        <v>43314.75</v>
      </c>
      <c r="I138" s="98">
        <v>2.6</v>
      </c>
      <c r="J138" s="98">
        <v>44550.93</v>
      </c>
      <c r="K138" s="99">
        <v>2.67</v>
      </c>
      <c r="L138" s="100"/>
      <c r="M138" s="98">
        <f t="shared" si="4"/>
        <v>5.34</v>
      </c>
      <c r="N138" s="96" t="s">
        <v>660</v>
      </c>
    </row>
    <row r="139" spans="1:14" ht="33.75">
      <c r="A139" s="93">
        <v>112</v>
      </c>
      <c r="B139" s="94" t="s">
        <v>661</v>
      </c>
      <c r="C139" s="95" t="s">
        <v>662</v>
      </c>
      <c r="D139" s="96" t="s">
        <v>637</v>
      </c>
      <c r="E139" s="97">
        <v>0.02546</v>
      </c>
      <c r="F139" s="98">
        <v>3840</v>
      </c>
      <c r="G139" s="99">
        <v>97.77</v>
      </c>
      <c r="H139" s="98">
        <v>15483</v>
      </c>
      <c r="I139" s="98">
        <v>394.19</v>
      </c>
      <c r="J139" s="98">
        <v>16169.2</v>
      </c>
      <c r="K139" s="99">
        <v>411.67</v>
      </c>
      <c r="L139" s="100"/>
      <c r="M139" s="98">
        <f t="shared" si="4"/>
        <v>4.210596297432751</v>
      </c>
      <c r="N139" s="96" t="s">
        <v>663</v>
      </c>
    </row>
    <row r="140" spans="1:14" ht="33.75">
      <c r="A140" s="93">
        <v>113</v>
      </c>
      <c r="B140" s="94" t="s">
        <v>664</v>
      </c>
      <c r="C140" s="95" t="s">
        <v>665</v>
      </c>
      <c r="D140" s="96" t="s">
        <v>637</v>
      </c>
      <c r="E140" s="97">
        <v>0.0006</v>
      </c>
      <c r="F140" s="98">
        <v>1000</v>
      </c>
      <c r="G140" s="99">
        <v>0.6</v>
      </c>
      <c r="H140" s="98">
        <v>4858.47</v>
      </c>
      <c r="I140" s="98">
        <v>2.92</v>
      </c>
      <c r="J140" s="98">
        <v>5292.2</v>
      </c>
      <c r="K140" s="99">
        <v>3.18</v>
      </c>
      <c r="L140" s="100"/>
      <c r="M140" s="98">
        <f t="shared" si="4"/>
        <v>5.300000000000001</v>
      </c>
      <c r="N140" s="96" t="s">
        <v>666</v>
      </c>
    </row>
    <row r="141" spans="1:14" ht="33.75">
      <c r="A141" s="93">
        <v>114</v>
      </c>
      <c r="B141" s="94" t="s">
        <v>667</v>
      </c>
      <c r="C141" s="95" t="s">
        <v>668</v>
      </c>
      <c r="D141" s="96" t="s">
        <v>637</v>
      </c>
      <c r="E141" s="97">
        <v>0.0002332</v>
      </c>
      <c r="F141" s="98">
        <v>30040</v>
      </c>
      <c r="G141" s="99">
        <v>7.01</v>
      </c>
      <c r="H141" s="98">
        <v>92050</v>
      </c>
      <c r="I141" s="98">
        <v>21.47</v>
      </c>
      <c r="J141" s="98">
        <v>94429.41</v>
      </c>
      <c r="K141" s="99">
        <v>22.02</v>
      </c>
      <c r="L141" s="100"/>
      <c r="M141" s="98">
        <f t="shared" si="4"/>
        <v>3.1412268188302424</v>
      </c>
      <c r="N141" s="96" t="s">
        <v>669</v>
      </c>
    </row>
    <row r="142" spans="1:14" ht="33.75">
      <c r="A142" s="93">
        <v>115</v>
      </c>
      <c r="B142" s="94" t="s">
        <v>670</v>
      </c>
      <c r="C142" s="95" t="s">
        <v>671</v>
      </c>
      <c r="D142" s="96" t="s">
        <v>637</v>
      </c>
      <c r="E142" s="97">
        <v>0.050517</v>
      </c>
      <c r="F142" s="98">
        <v>10190</v>
      </c>
      <c r="G142" s="99">
        <v>514.76</v>
      </c>
      <c r="H142" s="98">
        <v>71817</v>
      </c>
      <c r="I142" s="98">
        <v>3627.98</v>
      </c>
      <c r="J142" s="98">
        <v>73570.58</v>
      </c>
      <c r="K142" s="99">
        <v>3716.56</v>
      </c>
      <c r="L142" s="100"/>
      <c r="M142" s="98">
        <f t="shared" si="4"/>
        <v>7.2199860128992155</v>
      </c>
      <c r="N142" s="96" t="s">
        <v>672</v>
      </c>
    </row>
    <row r="143" spans="1:14" ht="33.75">
      <c r="A143" s="93">
        <v>116</v>
      </c>
      <c r="B143" s="94" t="s">
        <v>673</v>
      </c>
      <c r="C143" s="95" t="s">
        <v>674</v>
      </c>
      <c r="D143" s="96" t="s">
        <v>637</v>
      </c>
      <c r="E143" s="97">
        <v>0.0017508</v>
      </c>
      <c r="F143" s="98">
        <v>4650</v>
      </c>
      <c r="G143" s="99">
        <v>8.14</v>
      </c>
      <c r="H143" s="98">
        <v>32156</v>
      </c>
      <c r="I143" s="98">
        <v>56.3</v>
      </c>
      <c r="J143" s="98">
        <v>33082.36</v>
      </c>
      <c r="K143" s="99">
        <v>57.92</v>
      </c>
      <c r="L143" s="100"/>
      <c r="M143" s="98">
        <f t="shared" si="4"/>
        <v>7.115479115479115</v>
      </c>
      <c r="N143" s="96" t="s">
        <v>675</v>
      </c>
    </row>
    <row r="144" spans="1:14" ht="33.75">
      <c r="A144" s="93">
        <v>117</v>
      </c>
      <c r="B144" s="94" t="s">
        <v>676</v>
      </c>
      <c r="C144" s="95" t="s">
        <v>677</v>
      </c>
      <c r="D144" s="96" t="s">
        <v>637</v>
      </c>
      <c r="E144" s="97">
        <v>0.0005</v>
      </c>
      <c r="F144" s="98">
        <v>10580</v>
      </c>
      <c r="G144" s="99">
        <v>5.29</v>
      </c>
      <c r="H144" s="98">
        <v>44940</v>
      </c>
      <c r="I144" s="98">
        <v>22.47</v>
      </c>
      <c r="J144" s="98">
        <v>46122.04</v>
      </c>
      <c r="K144" s="99">
        <v>23.06</v>
      </c>
      <c r="L144" s="100"/>
      <c r="M144" s="98">
        <f t="shared" si="4"/>
        <v>4.359168241965973</v>
      </c>
      <c r="N144" s="96" t="s">
        <v>678</v>
      </c>
    </row>
    <row r="145" spans="1:14" ht="33.75">
      <c r="A145" s="93">
        <v>118</v>
      </c>
      <c r="B145" s="94" t="s">
        <v>679</v>
      </c>
      <c r="C145" s="95" t="s">
        <v>680</v>
      </c>
      <c r="D145" s="96" t="s">
        <v>637</v>
      </c>
      <c r="E145" s="97">
        <v>0.000112</v>
      </c>
      <c r="F145" s="98">
        <v>12000</v>
      </c>
      <c r="G145" s="99">
        <v>1.34</v>
      </c>
      <c r="H145" s="98">
        <v>45545</v>
      </c>
      <c r="I145" s="98">
        <v>5.1</v>
      </c>
      <c r="J145" s="98">
        <v>46739.14</v>
      </c>
      <c r="K145" s="99">
        <v>5.23</v>
      </c>
      <c r="L145" s="100"/>
      <c r="M145" s="98">
        <f t="shared" si="4"/>
        <v>3.9029850746268657</v>
      </c>
      <c r="N145" s="96" t="s">
        <v>681</v>
      </c>
    </row>
    <row r="146" spans="1:14" ht="45">
      <c r="A146" s="93">
        <v>119</v>
      </c>
      <c r="B146" s="94" t="s">
        <v>682</v>
      </c>
      <c r="C146" s="95" t="s">
        <v>683</v>
      </c>
      <c r="D146" s="96" t="s">
        <v>684</v>
      </c>
      <c r="E146" s="97">
        <v>12.812</v>
      </c>
      <c r="F146" s="98">
        <v>23.21</v>
      </c>
      <c r="G146" s="99">
        <v>297.36</v>
      </c>
      <c r="H146" s="98">
        <v>88.14</v>
      </c>
      <c r="I146" s="98">
        <v>1129.25</v>
      </c>
      <c r="J146" s="98">
        <v>90.27</v>
      </c>
      <c r="K146" s="99">
        <v>1156.54</v>
      </c>
      <c r="L146" s="100"/>
      <c r="M146" s="98">
        <f t="shared" si="4"/>
        <v>3.8893596986817323</v>
      </c>
      <c r="N146" s="96" t="s">
        <v>685</v>
      </c>
    </row>
    <row r="147" spans="1:14" ht="12.75">
      <c r="A147" s="93">
        <v>120</v>
      </c>
      <c r="B147" s="94" t="s">
        <v>686</v>
      </c>
      <c r="C147" s="95" t="s">
        <v>687</v>
      </c>
      <c r="D147" s="96" t="s">
        <v>637</v>
      </c>
      <c r="E147" s="97">
        <v>0.002048</v>
      </c>
      <c r="F147" s="98">
        <v>10350</v>
      </c>
      <c r="G147" s="99">
        <v>21.19</v>
      </c>
      <c r="H147" s="98">
        <v>38981.51</v>
      </c>
      <c r="I147" s="98">
        <v>79.83</v>
      </c>
      <c r="J147" s="98">
        <v>40187.67</v>
      </c>
      <c r="K147" s="99">
        <v>82.3</v>
      </c>
      <c r="L147" s="100"/>
      <c r="M147" s="98">
        <f t="shared" si="4"/>
        <v>3.883907503539405</v>
      </c>
      <c r="N147" s="96" t="s">
        <v>688</v>
      </c>
    </row>
    <row r="148" spans="1:14" ht="56.25">
      <c r="A148" s="93">
        <v>121</v>
      </c>
      <c r="B148" s="94" t="s">
        <v>689</v>
      </c>
      <c r="C148" s="95" t="s">
        <v>690</v>
      </c>
      <c r="D148" s="96" t="s">
        <v>637</v>
      </c>
      <c r="E148" s="97">
        <v>0.001862</v>
      </c>
      <c r="F148" s="98">
        <v>4977.24</v>
      </c>
      <c r="G148" s="99">
        <v>9.27</v>
      </c>
      <c r="H148" s="98">
        <v>52667.44</v>
      </c>
      <c r="I148" s="98">
        <v>98.07</v>
      </c>
      <c r="J148" s="98">
        <v>54004.03</v>
      </c>
      <c r="K148" s="99">
        <v>100.56</v>
      </c>
      <c r="L148" s="100"/>
      <c r="M148" s="98">
        <f t="shared" si="4"/>
        <v>10.84789644012945</v>
      </c>
      <c r="N148" s="96" t="s">
        <v>691</v>
      </c>
    </row>
    <row r="149" spans="1:14" ht="33.75">
      <c r="A149" s="93">
        <v>122</v>
      </c>
      <c r="B149" s="94" t="s">
        <v>692</v>
      </c>
      <c r="C149" s="95" t="s">
        <v>693</v>
      </c>
      <c r="D149" s="96" t="s">
        <v>637</v>
      </c>
      <c r="E149" s="97">
        <v>0.0005952</v>
      </c>
      <c r="F149" s="98">
        <v>10580</v>
      </c>
      <c r="G149" s="99">
        <v>6.3</v>
      </c>
      <c r="H149" s="98">
        <v>58131</v>
      </c>
      <c r="I149" s="98">
        <v>34.6</v>
      </c>
      <c r="J149" s="98">
        <v>59675.99</v>
      </c>
      <c r="K149" s="99">
        <v>35.51</v>
      </c>
      <c r="L149" s="100"/>
      <c r="M149" s="98">
        <f t="shared" si="4"/>
        <v>5.636507936507936</v>
      </c>
      <c r="N149" s="96" t="s">
        <v>694</v>
      </c>
    </row>
    <row r="150" spans="1:14" ht="22.5">
      <c r="A150" s="93">
        <v>123</v>
      </c>
      <c r="B150" s="94" t="s">
        <v>695</v>
      </c>
      <c r="C150" s="95" t="s">
        <v>696</v>
      </c>
      <c r="D150" s="96" t="s">
        <v>637</v>
      </c>
      <c r="E150" s="97">
        <v>0.03576</v>
      </c>
      <c r="F150" s="98">
        <v>1870</v>
      </c>
      <c r="G150" s="99">
        <v>66.87</v>
      </c>
      <c r="H150" s="98">
        <v>20877.97</v>
      </c>
      <c r="I150" s="98">
        <v>746.59</v>
      </c>
      <c r="J150" s="98">
        <v>21581.6</v>
      </c>
      <c r="K150" s="99">
        <v>771.76</v>
      </c>
      <c r="L150" s="100"/>
      <c r="M150" s="98">
        <f t="shared" si="4"/>
        <v>11.541199342006879</v>
      </c>
      <c r="N150" s="96" t="s">
        <v>697</v>
      </c>
    </row>
    <row r="151" spans="1:14" ht="12.75">
      <c r="A151" s="93">
        <v>124</v>
      </c>
      <c r="B151" s="94" t="s">
        <v>698</v>
      </c>
      <c r="C151" s="95" t="s">
        <v>699</v>
      </c>
      <c r="D151" s="96" t="s">
        <v>637</v>
      </c>
      <c r="E151" s="97">
        <v>0.001066</v>
      </c>
      <c r="F151" s="98">
        <v>11520</v>
      </c>
      <c r="G151" s="99">
        <v>12.28</v>
      </c>
      <c r="H151" s="98">
        <v>83798.14</v>
      </c>
      <c r="I151" s="98">
        <v>89.33</v>
      </c>
      <c r="J151" s="98">
        <v>85804.43</v>
      </c>
      <c r="K151" s="99">
        <v>91.47</v>
      </c>
      <c r="L151" s="100"/>
      <c r="M151" s="98">
        <f t="shared" si="4"/>
        <v>7.448697068403909</v>
      </c>
      <c r="N151" s="96" t="s">
        <v>700</v>
      </c>
    </row>
    <row r="152" spans="1:14" ht="12.75">
      <c r="A152" s="93">
        <v>125</v>
      </c>
      <c r="B152" s="94" t="s">
        <v>701</v>
      </c>
      <c r="C152" s="95" t="s">
        <v>702</v>
      </c>
      <c r="D152" s="96" t="s">
        <v>637</v>
      </c>
      <c r="E152" s="97">
        <v>0.0019295</v>
      </c>
      <c r="F152" s="98">
        <v>11520</v>
      </c>
      <c r="G152" s="99">
        <v>22.23</v>
      </c>
      <c r="H152" s="98">
        <v>83798.14</v>
      </c>
      <c r="I152" s="98">
        <v>161.69</v>
      </c>
      <c r="J152" s="98">
        <v>85804.43</v>
      </c>
      <c r="K152" s="99">
        <v>165.56</v>
      </c>
      <c r="L152" s="100"/>
      <c r="M152" s="98">
        <f t="shared" si="4"/>
        <v>7.447593342330184</v>
      </c>
      <c r="N152" s="96" t="s">
        <v>700</v>
      </c>
    </row>
    <row r="153" spans="1:14" ht="45">
      <c r="A153" s="93">
        <v>126</v>
      </c>
      <c r="B153" s="94" t="s">
        <v>703</v>
      </c>
      <c r="C153" s="95" t="s">
        <v>704</v>
      </c>
      <c r="D153" s="96" t="s">
        <v>637</v>
      </c>
      <c r="E153" s="97">
        <v>0.01344</v>
      </c>
      <c r="F153" s="98">
        <v>11520</v>
      </c>
      <c r="G153" s="99">
        <v>154.83</v>
      </c>
      <c r="H153" s="98">
        <v>85845.76</v>
      </c>
      <c r="I153" s="98">
        <v>1153.77</v>
      </c>
      <c r="J153" s="98">
        <v>87893</v>
      </c>
      <c r="K153" s="99">
        <v>1181.28</v>
      </c>
      <c r="L153" s="100"/>
      <c r="M153" s="98">
        <f t="shared" si="4"/>
        <v>7.629529161015307</v>
      </c>
      <c r="N153" s="96" t="s">
        <v>705</v>
      </c>
    </row>
    <row r="154" spans="1:14" ht="12.75">
      <c r="A154" s="93">
        <v>127</v>
      </c>
      <c r="B154" s="94" t="s">
        <v>706</v>
      </c>
      <c r="C154" s="95" t="s">
        <v>707</v>
      </c>
      <c r="D154" s="96" t="s">
        <v>637</v>
      </c>
      <c r="E154" s="97">
        <v>0.0002692</v>
      </c>
      <c r="F154" s="98">
        <v>10660</v>
      </c>
      <c r="G154" s="99">
        <v>2.87</v>
      </c>
      <c r="H154" s="98">
        <v>83520.8</v>
      </c>
      <c r="I154" s="98">
        <v>22.48</v>
      </c>
      <c r="J154" s="98">
        <v>85521.54</v>
      </c>
      <c r="K154" s="99">
        <v>23.02</v>
      </c>
      <c r="L154" s="100"/>
      <c r="M154" s="98">
        <f t="shared" si="4"/>
        <v>8.020905923344948</v>
      </c>
      <c r="N154" s="96" t="s">
        <v>708</v>
      </c>
    </row>
    <row r="155" spans="1:14" ht="12.75">
      <c r="A155" s="93">
        <v>128</v>
      </c>
      <c r="B155" s="94" t="s">
        <v>709</v>
      </c>
      <c r="C155" s="95" t="s">
        <v>710</v>
      </c>
      <c r="D155" s="96" t="s">
        <v>637</v>
      </c>
      <c r="E155" s="97">
        <v>0.00308</v>
      </c>
      <c r="F155" s="98">
        <v>10660</v>
      </c>
      <c r="G155" s="99">
        <v>32.83</v>
      </c>
      <c r="H155" s="98">
        <v>83520.8</v>
      </c>
      <c r="I155" s="98">
        <v>257.24</v>
      </c>
      <c r="J155" s="98">
        <v>85521.54</v>
      </c>
      <c r="K155" s="99">
        <v>263.41</v>
      </c>
      <c r="L155" s="100"/>
      <c r="M155" s="98">
        <f t="shared" si="4"/>
        <v>8.023454157782517</v>
      </c>
      <c r="N155" s="96" t="s">
        <v>708</v>
      </c>
    </row>
    <row r="156" spans="1:14" ht="12.75">
      <c r="A156" s="93">
        <v>129</v>
      </c>
      <c r="B156" s="94" t="s">
        <v>711</v>
      </c>
      <c r="C156" s="95" t="s">
        <v>712</v>
      </c>
      <c r="D156" s="96" t="s">
        <v>637</v>
      </c>
      <c r="E156" s="97">
        <v>0.00279</v>
      </c>
      <c r="F156" s="98">
        <v>10660</v>
      </c>
      <c r="G156" s="99">
        <v>29.74</v>
      </c>
      <c r="H156" s="98">
        <v>61048</v>
      </c>
      <c r="I156" s="98">
        <v>170.32</v>
      </c>
      <c r="J156" s="98">
        <v>62599.29</v>
      </c>
      <c r="K156" s="99">
        <v>174.65</v>
      </c>
      <c r="L156" s="100"/>
      <c r="M156" s="98">
        <f t="shared" si="4"/>
        <v>5.872562205783457</v>
      </c>
      <c r="N156" s="96" t="s">
        <v>713</v>
      </c>
    </row>
    <row r="157" spans="1:14" ht="12.75">
      <c r="A157" s="93">
        <v>130</v>
      </c>
      <c r="B157" s="94" t="s">
        <v>714</v>
      </c>
      <c r="C157" s="95" t="s">
        <v>715</v>
      </c>
      <c r="D157" s="96" t="s">
        <v>637</v>
      </c>
      <c r="E157" s="97">
        <v>0.00052</v>
      </c>
      <c r="F157" s="98">
        <v>10660</v>
      </c>
      <c r="G157" s="99">
        <v>5.54</v>
      </c>
      <c r="H157" s="98">
        <v>61048</v>
      </c>
      <c r="I157" s="98">
        <v>31.75</v>
      </c>
      <c r="J157" s="98">
        <v>62599.29</v>
      </c>
      <c r="K157" s="99">
        <v>32.55</v>
      </c>
      <c r="L157" s="100"/>
      <c r="M157" s="98">
        <f t="shared" si="4"/>
        <v>5.875451263537905</v>
      </c>
      <c r="N157" s="96" t="s">
        <v>713</v>
      </c>
    </row>
    <row r="158" spans="1:14" ht="45">
      <c r="A158" s="93">
        <v>131</v>
      </c>
      <c r="B158" s="94" t="s">
        <v>716</v>
      </c>
      <c r="C158" s="95" t="s">
        <v>717</v>
      </c>
      <c r="D158" s="96" t="s">
        <v>637</v>
      </c>
      <c r="E158" s="97">
        <v>0.68724</v>
      </c>
      <c r="F158" s="98">
        <v>2970</v>
      </c>
      <c r="G158" s="99">
        <v>2041.1</v>
      </c>
      <c r="H158" s="98">
        <v>11370.78</v>
      </c>
      <c r="I158" s="98">
        <v>7814.46</v>
      </c>
      <c r="J158" s="98">
        <v>11951.19</v>
      </c>
      <c r="K158" s="99">
        <v>8213.34</v>
      </c>
      <c r="L158" s="100"/>
      <c r="M158" s="98">
        <f t="shared" si="4"/>
        <v>4.023977267159865</v>
      </c>
      <c r="N158" s="96" t="s">
        <v>657</v>
      </c>
    </row>
    <row r="159" spans="1:14" ht="12.75">
      <c r="A159" s="93">
        <v>132</v>
      </c>
      <c r="B159" s="94" t="s">
        <v>718</v>
      </c>
      <c r="C159" s="95" t="s">
        <v>719</v>
      </c>
      <c r="D159" s="96" t="s">
        <v>720</v>
      </c>
      <c r="E159" s="97">
        <v>0.00822</v>
      </c>
      <c r="F159" s="98">
        <v>32.5</v>
      </c>
      <c r="G159" s="99">
        <v>0.27</v>
      </c>
      <c r="H159" s="98">
        <v>102.54</v>
      </c>
      <c r="I159" s="98">
        <v>0.84</v>
      </c>
      <c r="J159" s="98">
        <v>104.87</v>
      </c>
      <c r="K159" s="99">
        <v>0.86</v>
      </c>
      <c r="L159" s="100"/>
      <c r="M159" s="98">
        <f t="shared" si="4"/>
        <v>3.185185185185185</v>
      </c>
      <c r="N159" s="96" t="s">
        <v>721</v>
      </c>
    </row>
    <row r="160" spans="1:14" ht="45">
      <c r="A160" s="93">
        <v>133</v>
      </c>
      <c r="B160" s="94" t="s">
        <v>722</v>
      </c>
      <c r="C160" s="95" t="s">
        <v>723</v>
      </c>
      <c r="D160" s="96" t="s">
        <v>637</v>
      </c>
      <c r="E160" s="97">
        <v>4E-05</v>
      </c>
      <c r="F160" s="98">
        <v>5300</v>
      </c>
      <c r="G160" s="99">
        <v>0.21</v>
      </c>
      <c r="H160" s="98">
        <v>33247.89</v>
      </c>
      <c r="I160" s="98">
        <v>1.33</v>
      </c>
      <c r="J160" s="98">
        <v>34196.09</v>
      </c>
      <c r="K160" s="99">
        <v>1.37</v>
      </c>
      <c r="L160" s="100"/>
      <c r="M160" s="98">
        <f t="shared" si="4"/>
        <v>6.523809523809525</v>
      </c>
      <c r="N160" s="96" t="s">
        <v>724</v>
      </c>
    </row>
    <row r="161" spans="1:14" ht="33.75">
      <c r="A161" s="93">
        <v>134</v>
      </c>
      <c r="B161" s="94" t="s">
        <v>725</v>
      </c>
      <c r="C161" s="95" t="s">
        <v>726</v>
      </c>
      <c r="D161" s="96" t="s">
        <v>637</v>
      </c>
      <c r="E161" s="97">
        <v>0.07585</v>
      </c>
      <c r="F161" s="98">
        <v>5300</v>
      </c>
      <c r="G161" s="99">
        <v>402.01</v>
      </c>
      <c r="H161" s="98">
        <v>36806</v>
      </c>
      <c r="I161" s="98">
        <v>2791.74</v>
      </c>
      <c r="J161" s="98">
        <v>37825.36</v>
      </c>
      <c r="K161" s="99">
        <v>2869.05</v>
      </c>
      <c r="L161" s="100"/>
      <c r="M161" s="98">
        <f t="shared" si="4"/>
        <v>7.136762767095346</v>
      </c>
      <c r="N161" s="96" t="s">
        <v>727</v>
      </c>
    </row>
    <row r="162" spans="1:14" ht="12.75">
      <c r="A162" s="93">
        <v>135</v>
      </c>
      <c r="B162" s="94" t="s">
        <v>728</v>
      </c>
      <c r="C162" s="95" t="s">
        <v>729</v>
      </c>
      <c r="D162" s="96" t="s">
        <v>637</v>
      </c>
      <c r="E162" s="97">
        <v>0.05496</v>
      </c>
      <c r="F162" s="98">
        <v>5300</v>
      </c>
      <c r="G162" s="99">
        <v>291.29</v>
      </c>
      <c r="H162" s="98">
        <v>37053.67</v>
      </c>
      <c r="I162" s="98">
        <v>2036.47</v>
      </c>
      <c r="J162" s="98">
        <v>38077.99</v>
      </c>
      <c r="K162" s="99">
        <v>2092.77</v>
      </c>
      <c r="L162" s="100"/>
      <c r="M162" s="98">
        <f t="shared" si="4"/>
        <v>7.184489683820248</v>
      </c>
      <c r="N162" s="96" t="s">
        <v>730</v>
      </c>
    </row>
    <row r="163" spans="1:14" ht="12.75">
      <c r="A163" s="93">
        <v>136</v>
      </c>
      <c r="B163" s="94" t="s">
        <v>731</v>
      </c>
      <c r="C163" s="95" t="s">
        <v>732</v>
      </c>
      <c r="D163" s="96" t="s">
        <v>720</v>
      </c>
      <c r="E163" s="97">
        <v>1.695</v>
      </c>
      <c r="F163" s="98">
        <v>11.6</v>
      </c>
      <c r="G163" s="99">
        <v>19.66</v>
      </c>
      <c r="H163" s="98">
        <v>41.03</v>
      </c>
      <c r="I163" s="98">
        <v>69.55</v>
      </c>
      <c r="J163" s="98">
        <v>41.99</v>
      </c>
      <c r="K163" s="99">
        <v>71.17</v>
      </c>
      <c r="L163" s="100"/>
      <c r="M163" s="98">
        <f aca="true" t="shared" si="5" ref="M163:M194">IF(ISNUMBER(K163/G163),IF(NOT(K163/G163=0),K163/G163," ")," ")</f>
        <v>3.6200406917599186</v>
      </c>
      <c r="N163" s="96" t="s">
        <v>733</v>
      </c>
    </row>
    <row r="164" spans="1:14" ht="12.75">
      <c r="A164" s="93">
        <v>137</v>
      </c>
      <c r="B164" s="94" t="s">
        <v>734</v>
      </c>
      <c r="C164" s="95" t="s">
        <v>735</v>
      </c>
      <c r="D164" s="96" t="s">
        <v>684</v>
      </c>
      <c r="E164" s="97">
        <v>0.0132</v>
      </c>
      <c r="F164" s="98">
        <v>42.4</v>
      </c>
      <c r="G164" s="99">
        <v>0.56</v>
      </c>
      <c r="H164" s="98">
        <v>286.71</v>
      </c>
      <c r="I164" s="98">
        <v>3.78</v>
      </c>
      <c r="J164" s="98">
        <v>292.78</v>
      </c>
      <c r="K164" s="99">
        <v>3.86</v>
      </c>
      <c r="L164" s="100"/>
      <c r="M164" s="98">
        <f t="shared" si="5"/>
        <v>6.892857142857142</v>
      </c>
      <c r="N164" s="96" t="s">
        <v>736</v>
      </c>
    </row>
    <row r="165" spans="1:14" ht="45">
      <c r="A165" s="93">
        <v>138</v>
      </c>
      <c r="B165" s="94" t="s">
        <v>737</v>
      </c>
      <c r="C165" s="95" t="s">
        <v>738</v>
      </c>
      <c r="D165" s="96" t="s">
        <v>684</v>
      </c>
      <c r="E165" s="97">
        <v>0.08</v>
      </c>
      <c r="F165" s="98">
        <v>22.8</v>
      </c>
      <c r="G165" s="99">
        <v>1.82</v>
      </c>
      <c r="H165" s="98">
        <v>128.02</v>
      </c>
      <c r="I165" s="98">
        <v>10.24</v>
      </c>
      <c r="J165" s="98">
        <v>130.91</v>
      </c>
      <c r="K165" s="99">
        <v>10.47</v>
      </c>
      <c r="L165" s="100"/>
      <c r="M165" s="98">
        <f t="shared" si="5"/>
        <v>5.752747252747253</v>
      </c>
      <c r="N165" s="96" t="s">
        <v>739</v>
      </c>
    </row>
    <row r="166" spans="1:14" ht="12.75">
      <c r="A166" s="93">
        <v>139</v>
      </c>
      <c r="B166" s="94" t="s">
        <v>740</v>
      </c>
      <c r="C166" s="95" t="s">
        <v>741</v>
      </c>
      <c r="D166" s="96" t="s">
        <v>684</v>
      </c>
      <c r="E166" s="97">
        <v>113.2</v>
      </c>
      <c r="F166" s="98">
        <v>6.99</v>
      </c>
      <c r="G166" s="99">
        <v>791.27</v>
      </c>
      <c r="H166" s="98">
        <v>33.9</v>
      </c>
      <c r="I166" s="98">
        <v>3837.48</v>
      </c>
      <c r="J166" s="98">
        <v>34.92</v>
      </c>
      <c r="K166" s="99">
        <v>3952.94</v>
      </c>
      <c r="L166" s="100"/>
      <c r="M166" s="98">
        <f t="shared" si="5"/>
        <v>4.995690472278742</v>
      </c>
      <c r="N166" s="96" t="s">
        <v>742</v>
      </c>
    </row>
    <row r="167" spans="1:14" ht="33.75">
      <c r="A167" s="93">
        <v>140</v>
      </c>
      <c r="B167" s="94" t="s">
        <v>743</v>
      </c>
      <c r="C167" s="95" t="s">
        <v>744</v>
      </c>
      <c r="D167" s="96" t="s">
        <v>637</v>
      </c>
      <c r="E167" s="97">
        <v>0.0048</v>
      </c>
      <c r="F167" s="98">
        <v>17290</v>
      </c>
      <c r="G167" s="99">
        <v>82.99</v>
      </c>
      <c r="H167" s="98">
        <v>73378</v>
      </c>
      <c r="I167" s="98">
        <v>352.21</v>
      </c>
      <c r="J167" s="98">
        <v>75162.8</v>
      </c>
      <c r="K167" s="99">
        <v>360.78</v>
      </c>
      <c r="L167" s="100"/>
      <c r="M167" s="98">
        <f t="shared" si="5"/>
        <v>4.347270755512712</v>
      </c>
      <c r="N167" s="96" t="s">
        <v>745</v>
      </c>
    </row>
    <row r="168" spans="1:14" ht="22.5">
      <c r="A168" s="93">
        <v>141</v>
      </c>
      <c r="B168" s="94" t="s">
        <v>746</v>
      </c>
      <c r="C168" s="95" t="s">
        <v>747</v>
      </c>
      <c r="D168" s="96" t="s">
        <v>720</v>
      </c>
      <c r="E168" s="97">
        <v>0.015444</v>
      </c>
      <c r="F168" s="98">
        <v>7.38</v>
      </c>
      <c r="G168" s="99">
        <v>0.12</v>
      </c>
      <c r="H168" s="98">
        <v>27.13</v>
      </c>
      <c r="I168" s="98">
        <v>0.41</v>
      </c>
      <c r="J168" s="98">
        <v>27.87</v>
      </c>
      <c r="K168" s="99">
        <v>0.43</v>
      </c>
      <c r="L168" s="100"/>
      <c r="M168" s="98">
        <f t="shared" si="5"/>
        <v>3.5833333333333335</v>
      </c>
      <c r="N168" s="96" t="s">
        <v>748</v>
      </c>
    </row>
    <row r="169" spans="1:14" ht="22.5">
      <c r="A169" s="93">
        <v>142</v>
      </c>
      <c r="B169" s="94" t="s">
        <v>749</v>
      </c>
      <c r="C169" s="95" t="s">
        <v>750</v>
      </c>
      <c r="D169" s="96" t="s">
        <v>637</v>
      </c>
      <c r="E169" s="97">
        <v>0.007585</v>
      </c>
      <c r="F169" s="98">
        <v>6620</v>
      </c>
      <c r="G169" s="99">
        <v>50.21</v>
      </c>
      <c r="H169" s="98">
        <v>41398.31</v>
      </c>
      <c r="I169" s="98">
        <v>314.01</v>
      </c>
      <c r="J169" s="98">
        <v>42509.52</v>
      </c>
      <c r="K169" s="99">
        <v>322.43</v>
      </c>
      <c r="L169" s="100"/>
      <c r="M169" s="98">
        <f t="shared" si="5"/>
        <v>6.421629157538339</v>
      </c>
      <c r="N169" s="96" t="s">
        <v>751</v>
      </c>
    </row>
    <row r="170" spans="1:14" ht="12.75">
      <c r="A170" s="93">
        <v>143</v>
      </c>
      <c r="B170" s="94" t="s">
        <v>752</v>
      </c>
      <c r="C170" s="95" t="s">
        <v>753</v>
      </c>
      <c r="D170" s="96" t="s">
        <v>684</v>
      </c>
      <c r="E170" s="97">
        <v>0.09024</v>
      </c>
      <c r="F170" s="98">
        <v>7.02</v>
      </c>
      <c r="G170" s="99">
        <v>0.63</v>
      </c>
      <c r="H170" s="98">
        <v>40.68</v>
      </c>
      <c r="I170" s="98">
        <v>3.68</v>
      </c>
      <c r="J170" s="98">
        <v>41.96</v>
      </c>
      <c r="K170" s="99">
        <v>3.79</v>
      </c>
      <c r="L170" s="100"/>
      <c r="M170" s="98">
        <f t="shared" si="5"/>
        <v>6.015873015873016</v>
      </c>
      <c r="N170" s="96" t="s">
        <v>754</v>
      </c>
    </row>
    <row r="171" spans="1:14" ht="12.75">
      <c r="A171" s="93">
        <v>144</v>
      </c>
      <c r="B171" s="94" t="s">
        <v>755</v>
      </c>
      <c r="C171" s="95" t="s">
        <v>756</v>
      </c>
      <c r="D171" s="96" t="s">
        <v>757</v>
      </c>
      <c r="E171" s="97">
        <v>0.001644</v>
      </c>
      <c r="F171" s="98">
        <v>92.4</v>
      </c>
      <c r="G171" s="99">
        <v>0.16</v>
      </c>
      <c r="H171" s="98">
        <v>410.3</v>
      </c>
      <c r="I171" s="98">
        <v>0.67</v>
      </c>
      <c r="J171" s="98">
        <v>419.64</v>
      </c>
      <c r="K171" s="99">
        <v>0.69</v>
      </c>
      <c r="L171" s="100"/>
      <c r="M171" s="98">
        <f t="shared" si="5"/>
        <v>4.3125</v>
      </c>
      <c r="N171" s="96" t="s">
        <v>733</v>
      </c>
    </row>
    <row r="172" spans="1:14" ht="33.75">
      <c r="A172" s="93">
        <v>145</v>
      </c>
      <c r="B172" s="94" t="s">
        <v>758</v>
      </c>
      <c r="C172" s="95" t="s">
        <v>759</v>
      </c>
      <c r="D172" s="96" t="s">
        <v>637</v>
      </c>
      <c r="E172" s="97">
        <v>0.0006876</v>
      </c>
      <c r="F172" s="98">
        <v>9190</v>
      </c>
      <c r="G172" s="99">
        <v>6.32</v>
      </c>
      <c r="H172" s="98">
        <v>42927</v>
      </c>
      <c r="I172" s="98">
        <v>29.51</v>
      </c>
      <c r="J172" s="98">
        <v>44102.78</v>
      </c>
      <c r="K172" s="99">
        <v>30.32</v>
      </c>
      <c r="L172" s="100"/>
      <c r="M172" s="98">
        <f t="shared" si="5"/>
        <v>4.7974683544303796</v>
      </c>
      <c r="N172" s="96" t="s">
        <v>760</v>
      </c>
    </row>
    <row r="173" spans="1:14" ht="12.75">
      <c r="A173" s="93">
        <v>146</v>
      </c>
      <c r="B173" s="94" t="s">
        <v>761</v>
      </c>
      <c r="C173" s="95" t="s">
        <v>702</v>
      </c>
      <c r="D173" s="96" t="s">
        <v>684</v>
      </c>
      <c r="E173" s="97">
        <v>0.013</v>
      </c>
      <c r="F173" s="98">
        <v>11.52</v>
      </c>
      <c r="G173" s="99">
        <v>0.15</v>
      </c>
      <c r="H173" s="98">
        <v>83.8</v>
      </c>
      <c r="I173" s="98">
        <v>1.09</v>
      </c>
      <c r="J173" s="98">
        <v>85.8</v>
      </c>
      <c r="K173" s="99">
        <v>1.12</v>
      </c>
      <c r="L173" s="100"/>
      <c r="M173" s="98">
        <f t="shared" si="5"/>
        <v>7.466666666666668</v>
      </c>
      <c r="N173" s="96" t="s">
        <v>700</v>
      </c>
    </row>
    <row r="174" spans="1:14" ht="33.75">
      <c r="A174" s="93">
        <v>147</v>
      </c>
      <c r="B174" s="94" t="s">
        <v>762</v>
      </c>
      <c r="C174" s="95" t="s">
        <v>763</v>
      </c>
      <c r="D174" s="96" t="s">
        <v>637</v>
      </c>
      <c r="E174" s="97">
        <v>0.0005836</v>
      </c>
      <c r="F174" s="98">
        <v>28970</v>
      </c>
      <c r="G174" s="99">
        <v>16.91</v>
      </c>
      <c r="H174" s="98">
        <v>44126</v>
      </c>
      <c r="I174" s="98">
        <v>25.76</v>
      </c>
      <c r="J174" s="98">
        <v>45528.19</v>
      </c>
      <c r="K174" s="99">
        <v>26.57</v>
      </c>
      <c r="L174" s="100"/>
      <c r="M174" s="98">
        <f t="shared" si="5"/>
        <v>1.5712596096984033</v>
      </c>
      <c r="N174" s="96" t="s">
        <v>764</v>
      </c>
    </row>
    <row r="175" spans="1:14" ht="12.75">
      <c r="A175" s="93">
        <v>148</v>
      </c>
      <c r="B175" s="94" t="s">
        <v>765</v>
      </c>
      <c r="C175" s="95" t="s">
        <v>766</v>
      </c>
      <c r="D175" s="96" t="s">
        <v>684</v>
      </c>
      <c r="E175" s="97">
        <v>0.0114</v>
      </c>
      <c r="F175" s="98">
        <v>103</v>
      </c>
      <c r="G175" s="99">
        <v>1.17</v>
      </c>
      <c r="H175" s="98">
        <v>227.2</v>
      </c>
      <c r="I175" s="98">
        <v>2.59</v>
      </c>
      <c r="J175" s="98">
        <v>232.26</v>
      </c>
      <c r="K175" s="99">
        <v>2.65</v>
      </c>
      <c r="L175" s="100"/>
      <c r="M175" s="98">
        <f t="shared" si="5"/>
        <v>2.264957264957265</v>
      </c>
      <c r="N175" s="96" t="s">
        <v>767</v>
      </c>
    </row>
    <row r="176" spans="1:14" ht="112.5">
      <c r="A176" s="93">
        <v>149</v>
      </c>
      <c r="B176" s="94" t="s">
        <v>768</v>
      </c>
      <c r="C176" s="95" t="s">
        <v>769</v>
      </c>
      <c r="D176" s="96" t="s">
        <v>637</v>
      </c>
      <c r="E176" s="97">
        <v>0.0019588</v>
      </c>
      <c r="F176" s="98">
        <v>13810</v>
      </c>
      <c r="G176" s="99">
        <v>27.05</v>
      </c>
      <c r="H176" s="98">
        <v>60731.1</v>
      </c>
      <c r="I176" s="98">
        <v>118.96</v>
      </c>
      <c r="J176" s="98">
        <v>61497.13</v>
      </c>
      <c r="K176" s="99">
        <v>120.46</v>
      </c>
      <c r="L176" s="100"/>
      <c r="M176" s="98">
        <f t="shared" si="5"/>
        <v>4.453234750462107</v>
      </c>
      <c r="N176" s="96" t="s">
        <v>770</v>
      </c>
    </row>
    <row r="177" spans="1:14" ht="33.75">
      <c r="A177" s="93">
        <v>150</v>
      </c>
      <c r="B177" s="94" t="s">
        <v>771</v>
      </c>
      <c r="C177" s="95" t="s">
        <v>772</v>
      </c>
      <c r="D177" s="96" t="s">
        <v>684</v>
      </c>
      <c r="E177" s="97">
        <v>1.919</v>
      </c>
      <c r="F177" s="98">
        <v>19.1</v>
      </c>
      <c r="G177" s="99">
        <v>36.65</v>
      </c>
      <c r="H177" s="98">
        <v>57</v>
      </c>
      <c r="I177" s="98">
        <v>109.38</v>
      </c>
      <c r="J177" s="98">
        <v>58.66</v>
      </c>
      <c r="K177" s="99">
        <v>112.57</v>
      </c>
      <c r="L177" s="100"/>
      <c r="M177" s="98">
        <f t="shared" si="5"/>
        <v>3.0714870395634377</v>
      </c>
      <c r="N177" s="96" t="s">
        <v>773</v>
      </c>
    </row>
    <row r="178" spans="1:14" ht="112.5">
      <c r="A178" s="93">
        <v>151</v>
      </c>
      <c r="B178" s="94" t="s">
        <v>774</v>
      </c>
      <c r="C178" s="95" t="s">
        <v>775</v>
      </c>
      <c r="D178" s="96" t="s">
        <v>776</v>
      </c>
      <c r="E178" s="97">
        <v>0.72</v>
      </c>
      <c r="F178" s="98">
        <v>8.3</v>
      </c>
      <c r="G178" s="99">
        <v>5.98</v>
      </c>
      <c r="H178" s="98">
        <v>15.4</v>
      </c>
      <c r="I178" s="98">
        <v>11.09</v>
      </c>
      <c r="J178" s="98">
        <v>15.71</v>
      </c>
      <c r="K178" s="99">
        <v>11.31</v>
      </c>
      <c r="L178" s="100"/>
      <c r="M178" s="98">
        <f t="shared" si="5"/>
        <v>1.891304347826087</v>
      </c>
      <c r="N178" s="96" t="s">
        <v>777</v>
      </c>
    </row>
    <row r="179" spans="1:14" ht="12.75">
      <c r="A179" s="93">
        <v>152</v>
      </c>
      <c r="B179" s="94" t="s">
        <v>778</v>
      </c>
      <c r="C179" s="95" t="s">
        <v>779</v>
      </c>
      <c r="D179" s="96" t="s">
        <v>684</v>
      </c>
      <c r="E179" s="97">
        <v>5.4563</v>
      </c>
      <c r="F179" s="98">
        <v>9.8</v>
      </c>
      <c r="G179" s="99">
        <v>53.47</v>
      </c>
      <c r="H179" s="98">
        <v>39.66</v>
      </c>
      <c r="I179" s="98">
        <v>216.4</v>
      </c>
      <c r="J179" s="98">
        <v>44.5</v>
      </c>
      <c r="K179" s="99">
        <v>242.81</v>
      </c>
      <c r="L179" s="100"/>
      <c r="M179" s="98">
        <f t="shared" si="5"/>
        <v>4.54105105666729</v>
      </c>
      <c r="N179" s="96" t="s">
        <v>780</v>
      </c>
    </row>
    <row r="180" spans="1:14" ht="33.75">
      <c r="A180" s="93">
        <v>153</v>
      </c>
      <c r="B180" s="94" t="s">
        <v>781</v>
      </c>
      <c r="C180" s="95" t="s">
        <v>782</v>
      </c>
      <c r="D180" s="96" t="s">
        <v>720</v>
      </c>
      <c r="E180" s="97">
        <v>0.07</v>
      </c>
      <c r="F180" s="98">
        <v>7.25</v>
      </c>
      <c r="G180" s="99">
        <v>0.51</v>
      </c>
      <c r="H180" s="98">
        <v>44.67</v>
      </c>
      <c r="I180" s="98">
        <v>3.13</v>
      </c>
      <c r="J180" s="98">
        <v>45.61</v>
      </c>
      <c r="K180" s="99">
        <v>3.19</v>
      </c>
      <c r="L180" s="100"/>
      <c r="M180" s="98">
        <f t="shared" si="5"/>
        <v>6.254901960784314</v>
      </c>
      <c r="N180" s="96" t="s">
        <v>783</v>
      </c>
    </row>
    <row r="181" spans="1:14" ht="33.75">
      <c r="A181" s="93">
        <v>154</v>
      </c>
      <c r="B181" s="94" t="s">
        <v>784</v>
      </c>
      <c r="C181" s="95" t="s">
        <v>785</v>
      </c>
      <c r="D181" s="96" t="s">
        <v>637</v>
      </c>
      <c r="E181" s="97">
        <v>0.0051079</v>
      </c>
      <c r="F181" s="98">
        <v>16570</v>
      </c>
      <c r="G181" s="99">
        <v>84.64</v>
      </c>
      <c r="H181" s="98">
        <v>77895.15</v>
      </c>
      <c r="I181" s="98">
        <v>397.88</v>
      </c>
      <c r="J181" s="98">
        <v>80042.95</v>
      </c>
      <c r="K181" s="99">
        <v>408.85</v>
      </c>
      <c r="L181" s="100"/>
      <c r="M181" s="98">
        <f t="shared" si="5"/>
        <v>4.830458412098299</v>
      </c>
      <c r="N181" s="96" t="s">
        <v>786</v>
      </c>
    </row>
    <row r="182" spans="1:14" ht="33.75">
      <c r="A182" s="93">
        <v>155</v>
      </c>
      <c r="B182" s="94" t="s">
        <v>787</v>
      </c>
      <c r="C182" s="95" t="s">
        <v>788</v>
      </c>
      <c r="D182" s="96" t="s">
        <v>720</v>
      </c>
      <c r="E182" s="97">
        <v>3.927</v>
      </c>
      <c r="F182" s="98">
        <v>67.9</v>
      </c>
      <c r="G182" s="99">
        <v>266.64</v>
      </c>
      <c r="H182" s="98">
        <v>168.95</v>
      </c>
      <c r="I182" s="98">
        <v>663.47</v>
      </c>
      <c r="J182" s="98">
        <v>172.95</v>
      </c>
      <c r="K182" s="99">
        <v>679.17</v>
      </c>
      <c r="L182" s="100"/>
      <c r="M182" s="98">
        <f t="shared" si="5"/>
        <v>2.547142214221422</v>
      </c>
      <c r="N182" s="96" t="s">
        <v>789</v>
      </c>
    </row>
    <row r="183" spans="1:14" ht="12.75">
      <c r="A183" s="93">
        <v>156</v>
      </c>
      <c r="B183" s="94" t="s">
        <v>790</v>
      </c>
      <c r="C183" s="95" t="s">
        <v>791</v>
      </c>
      <c r="D183" s="96" t="s">
        <v>792</v>
      </c>
      <c r="E183" s="97">
        <v>0.07282</v>
      </c>
      <c r="F183" s="98">
        <v>214</v>
      </c>
      <c r="G183" s="99">
        <v>15.58</v>
      </c>
      <c r="H183" s="98">
        <v>316</v>
      </c>
      <c r="I183" s="98">
        <v>23.01</v>
      </c>
      <c r="J183" s="98">
        <v>322.74</v>
      </c>
      <c r="K183" s="99">
        <v>23.5</v>
      </c>
      <c r="L183" s="100"/>
      <c r="M183" s="98">
        <f t="shared" si="5"/>
        <v>1.508344030808729</v>
      </c>
      <c r="N183" s="96" t="s">
        <v>793</v>
      </c>
    </row>
    <row r="184" spans="1:14" ht="22.5">
      <c r="A184" s="93">
        <v>157</v>
      </c>
      <c r="B184" s="94" t="s">
        <v>794</v>
      </c>
      <c r="C184" s="95" t="s">
        <v>795</v>
      </c>
      <c r="D184" s="96" t="s">
        <v>720</v>
      </c>
      <c r="E184" s="97">
        <v>17.716</v>
      </c>
      <c r="F184" s="98">
        <v>15.4</v>
      </c>
      <c r="G184" s="99">
        <v>272.82</v>
      </c>
      <c r="H184" s="98">
        <v>43.64</v>
      </c>
      <c r="I184" s="98">
        <v>773.13</v>
      </c>
      <c r="J184" s="98">
        <v>44.7</v>
      </c>
      <c r="K184" s="99">
        <v>791.91</v>
      </c>
      <c r="L184" s="100"/>
      <c r="M184" s="98">
        <f t="shared" si="5"/>
        <v>2.902683087750165</v>
      </c>
      <c r="N184" s="96" t="s">
        <v>796</v>
      </c>
    </row>
    <row r="185" spans="1:14" ht="33.75">
      <c r="A185" s="93">
        <v>158</v>
      </c>
      <c r="B185" s="94" t="s">
        <v>797</v>
      </c>
      <c r="C185" s="95" t="s">
        <v>798</v>
      </c>
      <c r="D185" s="96" t="s">
        <v>637</v>
      </c>
      <c r="E185" s="97">
        <v>7.5E-05</v>
      </c>
      <c r="F185" s="98">
        <v>15520</v>
      </c>
      <c r="G185" s="99">
        <v>1.16</v>
      </c>
      <c r="H185" s="98">
        <v>79216</v>
      </c>
      <c r="I185" s="98">
        <v>5.94</v>
      </c>
      <c r="J185" s="98">
        <v>81136.88</v>
      </c>
      <c r="K185" s="99">
        <v>6.09</v>
      </c>
      <c r="L185" s="100"/>
      <c r="M185" s="98">
        <f t="shared" si="5"/>
        <v>5.25</v>
      </c>
      <c r="N185" s="96" t="s">
        <v>799</v>
      </c>
    </row>
    <row r="186" spans="1:14" ht="22.5">
      <c r="A186" s="93">
        <v>159</v>
      </c>
      <c r="B186" s="94" t="s">
        <v>800</v>
      </c>
      <c r="C186" s="95" t="s">
        <v>801</v>
      </c>
      <c r="D186" s="96" t="s">
        <v>637</v>
      </c>
      <c r="E186" s="97">
        <v>0.0242</v>
      </c>
      <c r="F186" s="98">
        <v>12670</v>
      </c>
      <c r="G186" s="99">
        <v>306.61</v>
      </c>
      <c r="H186" s="98">
        <v>66770</v>
      </c>
      <c r="I186" s="98">
        <v>1615.83</v>
      </c>
      <c r="J186" s="98">
        <v>68422.64</v>
      </c>
      <c r="K186" s="99">
        <v>1655.83</v>
      </c>
      <c r="L186" s="100"/>
      <c r="M186" s="98">
        <f t="shared" si="5"/>
        <v>5.400443560223084</v>
      </c>
      <c r="N186" s="96" t="s">
        <v>802</v>
      </c>
    </row>
    <row r="187" spans="1:14" ht="22.5">
      <c r="A187" s="93">
        <v>160</v>
      </c>
      <c r="B187" s="94" t="s">
        <v>803</v>
      </c>
      <c r="C187" s="95" t="s">
        <v>804</v>
      </c>
      <c r="D187" s="96" t="s">
        <v>637</v>
      </c>
      <c r="E187" s="97">
        <v>0.0015</v>
      </c>
      <c r="F187" s="98">
        <v>20910</v>
      </c>
      <c r="G187" s="99">
        <v>31.37</v>
      </c>
      <c r="H187" s="98">
        <v>69554.07</v>
      </c>
      <c r="I187" s="98">
        <v>104.33</v>
      </c>
      <c r="J187" s="98">
        <v>71262.39</v>
      </c>
      <c r="K187" s="99">
        <v>106.89</v>
      </c>
      <c r="L187" s="100"/>
      <c r="M187" s="98">
        <f t="shared" si="5"/>
        <v>3.4073956008925723</v>
      </c>
      <c r="N187" s="96" t="s">
        <v>805</v>
      </c>
    </row>
    <row r="188" spans="1:14" ht="22.5">
      <c r="A188" s="93">
        <v>161</v>
      </c>
      <c r="B188" s="94" t="s">
        <v>806</v>
      </c>
      <c r="C188" s="95" t="s">
        <v>807</v>
      </c>
      <c r="D188" s="96" t="s">
        <v>653</v>
      </c>
      <c r="E188" s="97">
        <v>0.026152</v>
      </c>
      <c r="F188" s="98">
        <v>982.01</v>
      </c>
      <c r="G188" s="99">
        <v>25.69</v>
      </c>
      <c r="H188" s="98">
        <v>6197.12</v>
      </c>
      <c r="I188" s="98">
        <v>162.07</v>
      </c>
      <c r="J188" s="98">
        <v>6524.33</v>
      </c>
      <c r="K188" s="99">
        <v>170.63</v>
      </c>
      <c r="L188" s="100"/>
      <c r="M188" s="98">
        <f t="shared" si="5"/>
        <v>6.641884001557026</v>
      </c>
      <c r="N188" s="96" t="s">
        <v>808</v>
      </c>
    </row>
    <row r="189" spans="1:14" ht="56.25">
      <c r="A189" s="93">
        <v>162</v>
      </c>
      <c r="B189" s="94" t="s">
        <v>809</v>
      </c>
      <c r="C189" s="95" t="s">
        <v>810</v>
      </c>
      <c r="D189" s="96" t="s">
        <v>811</v>
      </c>
      <c r="E189" s="97">
        <v>0.0072</v>
      </c>
      <c r="F189" s="98">
        <v>25.4</v>
      </c>
      <c r="G189" s="99">
        <v>0.18</v>
      </c>
      <c r="H189" s="98">
        <v>101.58</v>
      </c>
      <c r="I189" s="98">
        <v>0.73</v>
      </c>
      <c r="J189" s="98">
        <v>103.94</v>
      </c>
      <c r="K189" s="99">
        <v>0.75</v>
      </c>
      <c r="L189" s="100"/>
      <c r="M189" s="98">
        <f t="shared" si="5"/>
        <v>4.166666666666667</v>
      </c>
      <c r="N189" s="96" t="s">
        <v>812</v>
      </c>
    </row>
    <row r="190" spans="1:14" ht="56.25">
      <c r="A190" s="93">
        <v>163</v>
      </c>
      <c r="B190" s="94" t="s">
        <v>813</v>
      </c>
      <c r="C190" s="95" t="s">
        <v>814</v>
      </c>
      <c r="D190" s="96" t="s">
        <v>811</v>
      </c>
      <c r="E190" s="97">
        <v>0.0072</v>
      </c>
      <c r="F190" s="98">
        <v>18.5</v>
      </c>
      <c r="G190" s="99">
        <v>0.13</v>
      </c>
      <c r="H190" s="98">
        <v>87.49</v>
      </c>
      <c r="I190" s="98">
        <v>0.63</v>
      </c>
      <c r="J190" s="98">
        <v>89.57</v>
      </c>
      <c r="K190" s="99">
        <v>0.64</v>
      </c>
      <c r="L190" s="100"/>
      <c r="M190" s="98">
        <f t="shared" si="5"/>
        <v>4.923076923076923</v>
      </c>
      <c r="N190" s="96" t="s">
        <v>815</v>
      </c>
    </row>
    <row r="191" spans="1:14" ht="33.75">
      <c r="A191" s="93">
        <v>164</v>
      </c>
      <c r="B191" s="94" t="s">
        <v>816</v>
      </c>
      <c r="C191" s="95" t="s">
        <v>817</v>
      </c>
      <c r="D191" s="96" t="s">
        <v>684</v>
      </c>
      <c r="E191" s="97">
        <v>0.36504</v>
      </c>
      <c r="F191" s="98">
        <v>60.9</v>
      </c>
      <c r="G191" s="99">
        <v>22.24</v>
      </c>
      <c r="H191" s="98">
        <v>87.29</v>
      </c>
      <c r="I191" s="98">
        <v>31.86</v>
      </c>
      <c r="J191" s="98">
        <v>89.4</v>
      </c>
      <c r="K191" s="99">
        <v>32.64</v>
      </c>
      <c r="L191" s="100"/>
      <c r="M191" s="98">
        <f t="shared" si="5"/>
        <v>1.4676258992805757</v>
      </c>
      <c r="N191" s="96" t="s">
        <v>818</v>
      </c>
    </row>
    <row r="192" spans="1:14" ht="12.75">
      <c r="A192" s="93">
        <v>165</v>
      </c>
      <c r="B192" s="94" t="s">
        <v>819</v>
      </c>
      <c r="C192" s="95" t="s">
        <v>820</v>
      </c>
      <c r="D192" s="96" t="s">
        <v>811</v>
      </c>
      <c r="E192" s="97">
        <v>0.05261</v>
      </c>
      <c r="F192" s="98">
        <v>34.36</v>
      </c>
      <c r="G192" s="99">
        <v>1.81</v>
      </c>
      <c r="H192" s="98">
        <v>315.96</v>
      </c>
      <c r="I192" s="98">
        <v>16.63</v>
      </c>
      <c r="J192" s="98">
        <v>322.68</v>
      </c>
      <c r="K192" s="99">
        <v>16.98</v>
      </c>
      <c r="L192" s="100"/>
      <c r="M192" s="98">
        <f t="shared" si="5"/>
        <v>9.38121546961326</v>
      </c>
      <c r="N192" s="96" t="s">
        <v>821</v>
      </c>
    </row>
    <row r="193" spans="1:14" ht="12.75">
      <c r="A193" s="93">
        <v>166</v>
      </c>
      <c r="B193" s="94" t="s">
        <v>822</v>
      </c>
      <c r="C193" s="95" t="s">
        <v>823</v>
      </c>
      <c r="D193" s="96" t="s">
        <v>720</v>
      </c>
      <c r="E193" s="97">
        <v>5.656</v>
      </c>
      <c r="F193" s="98">
        <v>14.41</v>
      </c>
      <c r="G193" s="99">
        <v>81.51</v>
      </c>
      <c r="H193" s="98">
        <v>63.28</v>
      </c>
      <c r="I193" s="98">
        <v>357.91</v>
      </c>
      <c r="J193" s="98">
        <v>64.57</v>
      </c>
      <c r="K193" s="99">
        <v>365.21</v>
      </c>
      <c r="L193" s="100"/>
      <c r="M193" s="98">
        <f t="shared" si="5"/>
        <v>4.480554533186112</v>
      </c>
      <c r="N193" s="96" t="s">
        <v>824</v>
      </c>
    </row>
    <row r="194" spans="1:14" ht="12.75">
      <c r="A194" s="93">
        <v>167</v>
      </c>
      <c r="B194" s="94" t="s">
        <v>825</v>
      </c>
      <c r="C194" s="95" t="s">
        <v>826</v>
      </c>
      <c r="D194" s="96" t="s">
        <v>684</v>
      </c>
      <c r="E194" s="97">
        <v>0.00022</v>
      </c>
      <c r="F194" s="98">
        <v>18.9</v>
      </c>
      <c r="G194" s="99"/>
      <c r="H194" s="98">
        <v>61.02</v>
      </c>
      <c r="I194" s="98">
        <v>0.01</v>
      </c>
      <c r="J194" s="98">
        <v>62.76</v>
      </c>
      <c r="K194" s="99">
        <v>0.01</v>
      </c>
      <c r="L194" s="100"/>
      <c r="M194" s="98" t="str">
        <f t="shared" si="5"/>
        <v> </v>
      </c>
      <c r="N194" s="96" t="s">
        <v>827</v>
      </c>
    </row>
    <row r="195" spans="1:14" ht="45">
      <c r="A195" s="93">
        <v>168</v>
      </c>
      <c r="B195" s="94" t="s">
        <v>828</v>
      </c>
      <c r="C195" s="95" t="s">
        <v>829</v>
      </c>
      <c r="D195" s="96" t="s">
        <v>653</v>
      </c>
      <c r="E195" s="97">
        <v>0.003425</v>
      </c>
      <c r="F195" s="98">
        <v>377</v>
      </c>
      <c r="G195" s="99">
        <v>1.29</v>
      </c>
      <c r="H195" s="98">
        <v>3520</v>
      </c>
      <c r="I195" s="98">
        <v>12.06</v>
      </c>
      <c r="J195" s="98">
        <v>3736.12</v>
      </c>
      <c r="K195" s="99">
        <v>12.8</v>
      </c>
      <c r="L195" s="100"/>
      <c r="M195" s="98">
        <f aca="true" t="shared" si="6" ref="M195:M226">IF(ISNUMBER(K195/G195),IF(NOT(K195/G195=0),K195/G195," ")," ")</f>
        <v>9.922480620155039</v>
      </c>
      <c r="N195" s="96" t="s">
        <v>657</v>
      </c>
    </row>
    <row r="196" spans="1:14" ht="33.75">
      <c r="A196" s="93">
        <v>169</v>
      </c>
      <c r="B196" s="94" t="s">
        <v>830</v>
      </c>
      <c r="C196" s="95" t="s">
        <v>831</v>
      </c>
      <c r="D196" s="96" t="s">
        <v>653</v>
      </c>
      <c r="E196" s="97">
        <v>0.0009887</v>
      </c>
      <c r="F196" s="98">
        <v>1540</v>
      </c>
      <c r="G196" s="99">
        <v>1.52</v>
      </c>
      <c r="H196" s="98">
        <v>8635.66</v>
      </c>
      <c r="I196" s="98">
        <v>8.54</v>
      </c>
      <c r="J196" s="98">
        <v>8922.19</v>
      </c>
      <c r="K196" s="99">
        <v>8.82</v>
      </c>
      <c r="L196" s="100"/>
      <c r="M196" s="98">
        <f t="shared" si="6"/>
        <v>5.802631578947368</v>
      </c>
      <c r="N196" s="96" t="s">
        <v>832</v>
      </c>
    </row>
    <row r="197" spans="1:14" ht="33.75">
      <c r="A197" s="93">
        <v>170</v>
      </c>
      <c r="B197" s="94" t="s">
        <v>833</v>
      </c>
      <c r="C197" s="95" t="s">
        <v>834</v>
      </c>
      <c r="D197" s="96" t="s">
        <v>653</v>
      </c>
      <c r="E197" s="97">
        <v>0.041586</v>
      </c>
      <c r="F197" s="98">
        <v>996</v>
      </c>
      <c r="G197" s="99">
        <v>41.42</v>
      </c>
      <c r="H197" s="98">
        <v>6715</v>
      </c>
      <c r="I197" s="98">
        <v>279.25</v>
      </c>
      <c r="J197" s="98">
        <v>6963.12</v>
      </c>
      <c r="K197" s="99">
        <v>289.57</v>
      </c>
      <c r="L197" s="100"/>
      <c r="M197" s="98">
        <f t="shared" si="6"/>
        <v>6.99106711733462</v>
      </c>
      <c r="N197" s="96" t="s">
        <v>835</v>
      </c>
    </row>
    <row r="198" spans="1:14" ht="33.75">
      <c r="A198" s="93">
        <v>171</v>
      </c>
      <c r="B198" s="94" t="s">
        <v>836</v>
      </c>
      <c r="C198" s="95" t="s">
        <v>837</v>
      </c>
      <c r="D198" s="96" t="s">
        <v>653</v>
      </c>
      <c r="E198" s="97">
        <v>0.01582</v>
      </c>
      <c r="F198" s="98">
        <v>739</v>
      </c>
      <c r="G198" s="99">
        <v>11.69</v>
      </c>
      <c r="H198" s="98">
        <v>4823</v>
      </c>
      <c r="I198" s="98">
        <v>76.3</v>
      </c>
      <c r="J198" s="98">
        <v>5033.28</v>
      </c>
      <c r="K198" s="99">
        <v>79.63</v>
      </c>
      <c r="L198" s="100"/>
      <c r="M198" s="98">
        <f t="shared" si="6"/>
        <v>6.81180496150556</v>
      </c>
      <c r="N198" s="96" t="s">
        <v>838</v>
      </c>
    </row>
    <row r="199" spans="1:14" ht="56.25">
      <c r="A199" s="93">
        <v>172</v>
      </c>
      <c r="B199" s="94" t="s">
        <v>839</v>
      </c>
      <c r="C199" s="95" t="s">
        <v>840</v>
      </c>
      <c r="D199" s="96" t="s">
        <v>841</v>
      </c>
      <c r="E199" s="97">
        <v>0.63</v>
      </c>
      <c r="F199" s="98">
        <v>54.7</v>
      </c>
      <c r="G199" s="99">
        <v>34.46</v>
      </c>
      <c r="H199" s="98">
        <v>299.5</v>
      </c>
      <c r="I199" s="98">
        <v>188.69</v>
      </c>
      <c r="J199" s="98">
        <v>307.87</v>
      </c>
      <c r="K199" s="99">
        <v>193.96</v>
      </c>
      <c r="L199" s="100"/>
      <c r="M199" s="98">
        <f t="shared" si="6"/>
        <v>5.628554846198491</v>
      </c>
      <c r="N199" s="96" t="s">
        <v>842</v>
      </c>
    </row>
    <row r="200" spans="1:14" ht="33.75">
      <c r="A200" s="93">
        <v>173</v>
      </c>
      <c r="B200" s="94" t="s">
        <v>843</v>
      </c>
      <c r="C200" s="95" t="s">
        <v>844</v>
      </c>
      <c r="D200" s="96" t="s">
        <v>637</v>
      </c>
      <c r="E200" s="97">
        <v>0.031</v>
      </c>
      <c r="F200" s="98">
        <v>13960</v>
      </c>
      <c r="G200" s="99">
        <v>432.76</v>
      </c>
      <c r="H200" s="98">
        <v>106610</v>
      </c>
      <c r="I200" s="98">
        <v>3304.91</v>
      </c>
      <c r="J200" s="98">
        <v>109025.44</v>
      </c>
      <c r="K200" s="99">
        <v>3379.79</v>
      </c>
      <c r="L200" s="100"/>
      <c r="M200" s="98">
        <f t="shared" si="6"/>
        <v>7.80984841482577</v>
      </c>
      <c r="N200" s="96" t="s">
        <v>845</v>
      </c>
    </row>
    <row r="201" spans="1:14" ht="56.25">
      <c r="A201" s="93">
        <v>174</v>
      </c>
      <c r="B201" s="94" t="s">
        <v>846</v>
      </c>
      <c r="C201" s="95" t="s">
        <v>847</v>
      </c>
      <c r="D201" s="96" t="s">
        <v>841</v>
      </c>
      <c r="E201" s="97">
        <v>5.555</v>
      </c>
      <c r="F201" s="98">
        <v>102.75</v>
      </c>
      <c r="G201" s="99">
        <v>570.78</v>
      </c>
      <c r="H201" s="98">
        <v>587.1</v>
      </c>
      <c r="I201" s="98">
        <v>3261.34</v>
      </c>
      <c r="J201" s="98">
        <v>601.76</v>
      </c>
      <c r="K201" s="99">
        <v>3342.78</v>
      </c>
      <c r="L201" s="100"/>
      <c r="M201" s="98">
        <f t="shared" si="6"/>
        <v>5.856512141280354</v>
      </c>
      <c r="N201" s="96" t="s">
        <v>848</v>
      </c>
    </row>
    <row r="202" spans="1:14" ht="12.75">
      <c r="A202" s="93">
        <v>175</v>
      </c>
      <c r="B202" s="94" t="s">
        <v>849</v>
      </c>
      <c r="C202" s="95" t="s">
        <v>850</v>
      </c>
      <c r="D202" s="96" t="s">
        <v>653</v>
      </c>
      <c r="E202" s="97">
        <v>0.0048</v>
      </c>
      <c r="F202" s="98">
        <v>201</v>
      </c>
      <c r="G202" s="99">
        <v>0.96</v>
      </c>
      <c r="H202" s="98">
        <v>1440.68</v>
      </c>
      <c r="I202" s="98">
        <v>6.92</v>
      </c>
      <c r="J202" s="98">
        <v>1539.36</v>
      </c>
      <c r="K202" s="99">
        <v>7.39</v>
      </c>
      <c r="L202" s="100"/>
      <c r="M202" s="98">
        <f t="shared" si="6"/>
        <v>7.697916666666667</v>
      </c>
      <c r="N202" s="96" t="s">
        <v>851</v>
      </c>
    </row>
    <row r="203" spans="1:14" ht="33.75">
      <c r="A203" s="93">
        <v>176</v>
      </c>
      <c r="B203" s="94" t="s">
        <v>852</v>
      </c>
      <c r="C203" s="95" t="s">
        <v>853</v>
      </c>
      <c r="D203" s="96" t="s">
        <v>637</v>
      </c>
      <c r="E203" s="97">
        <v>0.0002976</v>
      </c>
      <c r="F203" s="98">
        <v>18440</v>
      </c>
      <c r="G203" s="99">
        <v>5.49</v>
      </c>
      <c r="H203" s="98">
        <v>62920</v>
      </c>
      <c r="I203" s="98">
        <v>18.73</v>
      </c>
      <c r="J203" s="98">
        <v>64768.3</v>
      </c>
      <c r="K203" s="99">
        <v>19.28</v>
      </c>
      <c r="L203" s="100"/>
      <c r="M203" s="98">
        <f t="shared" si="6"/>
        <v>3.5118397085610202</v>
      </c>
      <c r="N203" s="96" t="s">
        <v>854</v>
      </c>
    </row>
    <row r="204" spans="1:14" ht="12.75">
      <c r="A204" s="93">
        <v>177</v>
      </c>
      <c r="B204" s="94" t="s">
        <v>855</v>
      </c>
      <c r="C204" s="95" t="s">
        <v>856</v>
      </c>
      <c r="D204" s="96" t="s">
        <v>637</v>
      </c>
      <c r="E204" s="97">
        <v>0.004394</v>
      </c>
      <c r="F204" s="98">
        <v>30400</v>
      </c>
      <c r="G204" s="99">
        <v>133.58</v>
      </c>
      <c r="H204" s="98">
        <v>56779.66</v>
      </c>
      <c r="I204" s="98">
        <v>249.49</v>
      </c>
      <c r="J204" s="98">
        <v>58505.15</v>
      </c>
      <c r="K204" s="99">
        <v>257.07</v>
      </c>
      <c r="L204" s="100"/>
      <c r="M204" s="98">
        <f t="shared" si="6"/>
        <v>1.9244647402305732</v>
      </c>
      <c r="N204" s="96" t="s">
        <v>857</v>
      </c>
    </row>
    <row r="205" spans="1:14" ht="22.5">
      <c r="A205" s="93">
        <v>178</v>
      </c>
      <c r="B205" s="94" t="s">
        <v>858</v>
      </c>
      <c r="C205" s="95" t="s">
        <v>859</v>
      </c>
      <c r="D205" s="96" t="s">
        <v>637</v>
      </c>
      <c r="E205" s="97">
        <v>0.0001079</v>
      </c>
      <c r="F205" s="98">
        <v>27158</v>
      </c>
      <c r="G205" s="99">
        <v>2.93</v>
      </c>
      <c r="H205" s="98">
        <v>224576.27</v>
      </c>
      <c r="I205" s="98">
        <v>24.23</v>
      </c>
      <c r="J205" s="98">
        <v>229450.17</v>
      </c>
      <c r="K205" s="99">
        <v>24.76</v>
      </c>
      <c r="L205" s="100"/>
      <c r="M205" s="98">
        <f t="shared" si="6"/>
        <v>8.450511945392492</v>
      </c>
      <c r="N205" s="96" t="s">
        <v>860</v>
      </c>
    </row>
    <row r="206" spans="1:14" ht="45">
      <c r="A206" s="93">
        <v>179</v>
      </c>
      <c r="B206" s="94" t="s">
        <v>861</v>
      </c>
      <c r="C206" s="95" t="s">
        <v>862</v>
      </c>
      <c r="D206" s="96" t="s">
        <v>637</v>
      </c>
      <c r="E206" s="97">
        <v>0.0006862</v>
      </c>
      <c r="F206" s="98">
        <v>14540</v>
      </c>
      <c r="G206" s="99">
        <v>9.98</v>
      </c>
      <c r="H206" s="98">
        <v>67165.26</v>
      </c>
      <c r="I206" s="98">
        <v>46.08</v>
      </c>
      <c r="J206" s="98">
        <v>69028.72</v>
      </c>
      <c r="K206" s="99">
        <v>47.36</v>
      </c>
      <c r="L206" s="100"/>
      <c r="M206" s="98">
        <f t="shared" si="6"/>
        <v>4.745490981963927</v>
      </c>
      <c r="N206" s="96" t="s">
        <v>657</v>
      </c>
    </row>
    <row r="207" spans="1:14" ht="12.75">
      <c r="A207" s="93">
        <v>180</v>
      </c>
      <c r="B207" s="94" t="s">
        <v>863</v>
      </c>
      <c r="C207" s="95" t="s">
        <v>864</v>
      </c>
      <c r="D207" s="96" t="s">
        <v>637</v>
      </c>
      <c r="E207" s="97">
        <v>0.005611</v>
      </c>
      <c r="F207" s="98">
        <v>27280</v>
      </c>
      <c r="G207" s="99">
        <v>153.07</v>
      </c>
      <c r="H207" s="98">
        <v>110211.87</v>
      </c>
      <c r="I207" s="98">
        <v>618.4</v>
      </c>
      <c r="J207" s="98">
        <v>113006.01</v>
      </c>
      <c r="K207" s="99">
        <v>634.07</v>
      </c>
      <c r="L207" s="100"/>
      <c r="M207" s="98">
        <f t="shared" si="6"/>
        <v>4.142353171751487</v>
      </c>
      <c r="N207" s="96" t="s">
        <v>865</v>
      </c>
    </row>
    <row r="208" spans="1:14" ht="33.75">
      <c r="A208" s="93">
        <v>181</v>
      </c>
      <c r="B208" s="94" t="s">
        <v>866</v>
      </c>
      <c r="C208" s="95" t="s">
        <v>867</v>
      </c>
      <c r="D208" s="96" t="s">
        <v>637</v>
      </c>
      <c r="E208" s="97">
        <v>0.00434</v>
      </c>
      <c r="F208" s="98">
        <v>27280</v>
      </c>
      <c r="G208" s="99">
        <v>118.4</v>
      </c>
      <c r="H208" s="98">
        <v>107684</v>
      </c>
      <c r="I208" s="98">
        <v>467.35</v>
      </c>
      <c r="J208" s="98">
        <v>110427.58</v>
      </c>
      <c r="K208" s="99">
        <v>479.26</v>
      </c>
      <c r="L208" s="100"/>
      <c r="M208" s="98">
        <f t="shared" si="6"/>
        <v>4.047804054054054</v>
      </c>
      <c r="N208" s="96" t="s">
        <v>868</v>
      </c>
    </row>
    <row r="209" spans="1:14" ht="12.75">
      <c r="A209" s="93">
        <v>182</v>
      </c>
      <c r="B209" s="94" t="s">
        <v>869</v>
      </c>
      <c r="C209" s="95" t="s">
        <v>870</v>
      </c>
      <c r="D209" s="96" t="s">
        <v>637</v>
      </c>
      <c r="E209" s="97">
        <v>0.00488</v>
      </c>
      <c r="F209" s="98">
        <v>25990</v>
      </c>
      <c r="G209" s="99">
        <v>126.83</v>
      </c>
      <c r="H209" s="98">
        <v>129481.34</v>
      </c>
      <c r="I209" s="98">
        <v>631.87</v>
      </c>
      <c r="J209" s="98">
        <v>132660.87</v>
      </c>
      <c r="K209" s="99">
        <v>647.39</v>
      </c>
      <c r="L209" s="100"/>
      <c r="M209" s="98">
        <f t="shared" si="6"/>
        <v>5.104391705432469</v>
      </c>
      <c r="N209" s="96" t="s">
        <v>871</v>
      </c>
    </row>
    <row r="210" spans="1:14" ht="12.75">
      <c r="A210" s="93">
        <v>183</v>
      </c>
      <c r="B210" s="94" t="s">
        <v>872</v>
      </c>
      <c r="C210" s="95" t="s">
        <v>873</v>
      </c>
      <c r="D210" s="96" t="s">
        <v>684</v>
      </c>
      <c r="E210" s="97">
        <v>8.96</v>
      </c>
      <c r="F210" s="98">
        <v>79</v>
      </c>
      <c r="G210" s="99">
        <v>707.84</v>
      </c>
      <c r="H210" s="98">
        <v>321.8</v>
      </c>
      <c r="I210" s="98">
        <v>2883.33</v>
      </c>
      <c r="J210" s="98">
        <v>328.66</v>
      </c>
      <c r="K210" s="99">
        <v>2944.82</v>
      </c>
      <c r="L210" s="100"/>
      <c r="M210" s="98">
        <f t="shared" si="6"/>
        <v>4.160290461121157</v>
      </c>
      <c r="N210" s="96" t="s">
        <v>874</v>
      </c>
    </row>
    <row r="211" spans="1:14" ht="12.75">
      <c r="A211" s="93">
        <v>184</v>
      </c>
      <c r="B211" s="94" t="s">
        <v>875</v>
      </c>
      <c r="C211" s="95" t="s">
        <v>876</v>
      </c>
      <c r="D211" s="96" t="s">
        <v>811</v>
      </c>
      <c r="E211" s="97">
        <v>1.0524</v>
      </c>
      <c r="F211" s="98">
        <v>306.53</v>
      </c>
      <c r="G211" s="99">
        <v>322.6</v>
      </c>
      <c r="H211" s="98">
        <v>649.33</v>
      </c>
      <c r="I211" s="98">
        <v>683.36</v>
      </c>
      <c r="J211" s="98">
        <v>662.93</v>
      </c>
      <c r="K211" s="99">
        <v>697.66</v>
      </c>
      <c r="L211" s="100"/>
      <c r="M211" s="98">
        <f t="shared" si="6"/>
        <v>2.1626162430254183</v>
      </c>
      <c r="N211" s="96" t="s">
        <v>877</v>
      </c>
    </row>
    <row r="212" spans="1:14" ht="45">
      <c r="A212" s="93">
        <v>185</v>
      </c>
      <c r="B212" s="94" t="s">
        <v>878</v>
      </c>
      <c r="C212" s="95" t="s">
        <v>879</v>
      </c>
      <c r="D212" s="96" t="s">
        <v>637</v>
      </c>
      <c r="E212" s="97">
        <v>0.0004551</v>
      </c>
      <c r="F212" s="98">
        <v>16640</v>
      </c>
      <c r="G212" s="99">
        <v>7.57</v>
      </c>
      <c r="H212" s="98">
        <v>53048.85</v>
      </c>
      <c r="I212" s="98">
        <v>24.14</v>
      </c>
      <c r="J212" s="98">
        <v>54779.33</v>
      </c>
      <c r="K212" s="99">
        <v>24.93</v>
      </c>
      <c r="L212" s="100"/>
      <c r="M212" s="98">
        <f t="shared" si="6"/>
        <v>3.293262879788639</v>
      </c>
      <c r="N212" s="96" t="s">
        <v>657</v>
      </c>
    </row>
    <row r="213" spans="1:14" ht="67.5">
      <c r="A213" s="93">
        <v>186</v>
      </c>
      <c r="B213" s="94" t="s">
        <v>880</v>
      </c>
      <c r="C213" s="95" t="s">
        <v>881</v>
      </c>
      <c r="D213" s="96" t="s">
        <v>637</v>
      </c>
      <c r="E213" s="97">
        <v>0.000744</v>
      </c>
      <c r="F213" s="98">
        <v>12870</v>
      </c>
      <c r="G213" s="99">
        <v>9.58</v>
      </c>
      <c r="H213" s="98">
        <v>72847.04</v>
      </c>
      <c r="I213" s="98">
        <v>54.2</v>
      </c>
      <c r="J213" s="98">
        <v>73678.76</v>
      </c>
      <c r="K213" s="99">
        <v>54.82</v>
      </c>
      <c r="L213" s="100"/>
      <c r="M213" s="98">
        <f t="shared" si="6"/>
        <v>5.722338204592901</v>
      </c>
      <c r="N213" s="96" t="s">
        <v>882</v>
      </c>
    </row>
    <row r="214" spans="1:14" ht="33.75">
      <c r="A214" s="93">
        <v>187</v>
      </c>
      <c r="B214" s="94" t="s">
        <v>883</v>
      </c>
      <c r="C214" s="95" t="s">
        <v>884</v>
      </c>
      <c r="D214" s="96" t="s">
        <v>720</v>
      </c>
      <c r="E214" s="97">
        <v>1.471</v>
      </c>
      <c r="F214" s="98">
        <v>66</v>
      </c>
      <c r="G214" s="99">
        <v>97.09</v>
      </c>
      <c r="H214" s="98">
        <v>310</v>
      </c>
      <c r="I214" s="98">
        <v>456.01</v>
      </c>
      <c r="J214" s="98">
        <v>322.55</v>
      </c>
      <c r="K214" s="99">
        <v>474.47</v>
      </c>
      <c r="L214" s="100"/>
      <c r="M214" s="98">
        <f t="shared" si="6"/>
        <v>4.886909053455557</v>
      </c>
      <c r="N214" s="96" t="s">
        <v>885</v>
      </c>
    </row>
    <row r="215" spans="1:14" ht="33.75">
      <c r="A215" s="93">
        <v>188</v>
      </c>
      <c r="B215" s="94" t="s">
        <v>886</v>
      </c>
      <c r="C215" s="95" t="s">
        <v>887</v>
      </c>
      <c r="D215" s="96" t="s">
        <v>720</v>
      </c>
      <c r="E215" s="97">
        <v>0.19011</v>
      </c>
      <c r="F215" s="98">
        <v>65.9</v>
      </c>
      <c r="G215" s="99">
        <v>12.52</v>
      </c>
      <c r="H215" s="98">
        <v>310</v>
      </c>
      <c r="I215" s="98">
        <v>58.94</v>
      </c>
      <c r="J215" s="98">
        <v>324.34</v>
      </c>
      <c r="K215" s="99">
        <v>61.66</v>
      </c>
      <c r="L215" s="100"/>
      <c r="M215" s="98">
        <f t="shared" si="6"/>
        <v>4.924920127795527</v>
      </c>
      <c r="N215" s="96" t="s">
        <v>885</v>
      </c>
    </row>
    <row r="216" spans="1:14" ht="12.75">
      <c r="A216" s="93">
        <v>189</v>
      </c>
      <c r="B216" s="94" t="s">
        <v>888</v>
      </c>
      <c r="C216" s="95" t="s">
        <v>889</v>
      </c>
      <c r="D216" s="96" t="s">
        <v>890</v>
      </c>
      <c r="E216" s="97">
        <v>1</v>
      </c>
      <c r="F216" s="98">
        <v>119</v>
      </c>
      <c r="G216" s="99">
        <v>119</v>
      </c>
      <c r="H216" s="98">
        <v>508.47</v>
      </c>
      <c r="I216" s="98">
        <v>508.47</v>
      </c>
      <c r="J216" s="98">
        <v>521.6</v>
      </c>
      <c r="K216" s="99">
        <v>521.6</v>
      </c>
      <c r="L216" s="100"/>
      <c r="M216" s="98">
        <f t="shared" si="6"/>
        <v>4.383193277310925</v>
      </c>
      <c r="N216" s="96" t="s">
        <v>891</v>
      </c>
    </row>
    <row r="217" spans="1:14" ht="12.75">
      <c r="A217" s="93">
        <v>190</v>
      </c>
      <c r="B217" s="94" t="s">
        <v>892</v>
      </c>
      <c r="C217" s="95" t="s">
        <v>893</v>
      </c>
      <c r="D217" s="96" t="s">
        <v>894</v>
      </c>
      <c r="E217" s="97">
        <v>1</v>
      </c>
      <c r="F217" s="98">
        <v>95.73</v>
      </c>
      <c r="G217" s="99">
        <v>95.73</v>
      </c>
      <c r="H217" s="98">
        <v>668.88</v>
      </c>
      <c r="I217" s="98">
        <v>668.88</v>
      </c>
      <c r="J217" s="98">
        <v>682.38</v>
      </c>
      <c r="K217" s="99">
        <v>682.38</v>
      </c>
      <c r="L217" s="100"/>
      <c r="M217" s="98">
        <f t="shared" si="6"/>
        <v>7.1281729865246</v>
      </c>
      <c r="N217" s="96" t="s">
        <v>895</v>
      </c>
    </row>
    <row r="218" spans="1:14" ht="45">
      <c r="A218" s="93">
        <v>191</v>
      </c>
      <c r="B218" s="94" t="s">
        <v>896</v>
      </c>
      <c r="C218" s="95" t="s">
        <v>897</v>
      </c>
      <c r="D218" s="96" t="s">
        <v>841</v>
      </c>
      <c r="E218" s="97">
        <v>44</v>
      </c>
      <c r="F218" s="98">
        <v>35.45</v>
      </c>
      <c r="G218" s="99">
        <v>1559.8</v>
      </c>
      <c r="H218" s="98">
        <v>169.37</v>
      </c>
      <c r="I218" s="98">
        <v>7452.28</v>
      </c>
      <c r="J218" s="98">
        <v>173.36</v>
      </c>
      <c r="K218" s="99">
        <v>7627.84</v>
      </c>
      <c r="L218" s="100"/>
      <c r="M218" s="98">
        <f t="shared" si="6"/>
        <v>4.890267983074754</v>
      </c>
      <c r="N218" s="96" t="s">
        <v>898</v>
      </c>
    </row>
    <row r="219" spans="1:14" ht="12.75">
      <c r="A219" s="93">
        <v>192</v>
      </c>
      <c r="B219" s="94" t="s">
        <v>899</v>
      </c>
      <c r="C219" s="95" t="s">
        <v>900</v>
      </c>
      <c r="D219" s="96" t="s">
        <v>894</v>
      </c>
      <c r="E219" s="97">
        <v>0.096</v>
      </c>
      <c r="F219" s="98">
        <v>5.13</v>
      </c>
      <c r="G219" s="99">
        <v>0.49</v>
      </c>
      <c r="H219" s="98">
        <v>13.58</v>
      </c>
      <c r="I219" s="98">
        <v>1.3</v>
      </c>
      <c r="J219" s="98">
        <v>13.97</v>
      </c>
      <c r="K219" s="99">
        <v>1.34</v>
      </c>
      <c r="L219" s="100"/>
      <c r="M219" s="98">
        <f t="shared" si="6"/>
        <v>2.734693877551021</v>
      </c>
      <c r="N219" s="96" t="s">
        <v>901</v>
      </c>
    </row>
    <row r="220" spans="1:14" ht="33.75">
      <c r="A220" s="93">
        <v>193</v>
      </c>
      <c r="B220" s="94" t="s">
        <v>902</v>
      </c>
      <c r="C220" s="95" t="s">
        <v>903</v>
      </c>
      <c r="D220" s="96" t="s">
        <v>653</v>
      </c>
      <c r="E220" s="97">
        <v>0.001</v>
      </c>
      <c r="F220" s="98">
        <v>592</v>
      </c>
      <c r="G220" s="99">
        <v>0.59</v>
      </c>
      <c r="H220" s="98">
        <v>2522</v>
      </c>
      <c r="I220" s="98">
        <v>2.52</v>
      </c>
      <c r="J220" s="98">
        <v>2938.89</v>
      </c>
      <c r="K220" s="99">
        <v>2.94</v>
      </c>
      <c r="L220" s="100"/>
      <c r="M220" s="98">
        <f t="shared" si="6"/>
        <v>4.983050847457627</v>
      </c>
      <c r="N220" s="96" t="s">
        <v>904</v>
      </c>
    </row>
    <row r="221" spans="1:14" ht="33.75">
      <c r="A221" s="93">
        <v>194</v>
      </c>
      <c r="B221" s="94" t="s">
        <v>905</v>
      </c>
      <c r="C221" s="95" t="s">
        <v>906</v>
      </c>
      <c r="D221" s="96" t="s">
        <v>653</v>
      </c>
      <c r="E221" s="97">
        <v>0.04</v>
      </c>
      <c r="F221" s="98">
        <v>2362.7</v>
      </c>
      <c r="G221" s="99">
        <v>94.51</v>
      </c>
      <c r="H221" s="98">
        <v>17277</v>
      </c>
      <c r="I221" s="98">
        <v>691.08</v>
      </c>
      <c r="J221" s="98">
        <v>18023.78</v>
      </c>
      <c r="K221" s="99">
        <v>720.95</v>
      </c>
      <c r="L221" s="100"/>
      <c r="M221" s="98">
        <f t="shared" si="6"/>
        <v>7.628293302296053</v>
      </c>
      <c r="N221" s="96" t="s">
        <v>907</v>
      </c>
    </row>
    <row r="222" spans="1:14" ht="33.75">
      <c r="A222" s="93">
        <v>195</v>
      </c>
      <c r="B222" s="94" t="s">
        <v>908</v>
      </c>
      <c r="C222" s="95" t="s">
        <v>909</v>
      </c>
      <c r="D222" s="96" t="s">
        <v>637</v>
      </c>
      <c r="E222" s="97">
        <v>0.001853</v>
      </c>
      <c r="F222" s="98">
        <v>722.97</v>
      </c>
      <c r="G222" s="99">
        <v>1.34</v>
      </c>
      <c r="H222" s="98">
        <v>3907</v>
      </c>
      <c r="I222" s="98">
        <v>7.24</v>
      </c>
      <c r="J222" s="98">
        <v>4268.38</v>
      </c>
      <c r="K222" s="99">
        <v>7.91</v>
      </c>
      <c r="L222" s="100"/>
      <c r="M222" s="98">
        <f t="shared" si="6"/>
        <v>5.902985074626866</v>
      </c>
      <c r="N222" s="96" t="s">
        <v>910</v>
      </c>
    </row>
    <row r="223" spans="1:14" ht="22.5">
      <c r="A223" s="93">
        <v>196</v>
      </c>
      <c r="B223" s="94" t="s">
        <v>911</v>
      </c>
      <c r="C223" s="95" t="s">
        <v>912</v>
      </c>
      <c r="D223" s="96" t="s">
        <v>684</v>
      </c>
      <c r="E223" s="97">
        <v>0.0011</v>
      </c>
      <c r="F223" s="98">
        <v>4.63</v>
      </c>
      <c r="G223" s="99">
        <v>0.01</v>
      </c>
      <c r="H223" s="98">
        <v>27.97</v>
      </c>
      <c r="I223" s="98">
        <v>0.03</v>
      </c>
      <c r="J223" s="98">
        <v>28.85</v>
      </c>
      <c r="K223" s="99">
        <v>0.03</v>
      </c>
      <c r="L223" s="100"/>
      <c r="M223" s="98">
        <f t="shared" si="6"/>
        <v>3</v>
      </c>
      <c r="N223" s="96" t="s">
        <v>913</v>
      </c>
    </row>
    <row r="224" spans="1:14" ht="12.75">
      <c r="A224" s="93">
        <v>197</v>
      </c>
      <c r="B224" s="94" t="s">
        <v>914</v>
      </c>
      <c r="C224" s="95" t="s">
        <v>915</v>
      </c>
      <c r="D224" s="96" t="s">
        <v>684</v>
      </c>
      <c r="E224" s="97">
        <v>2.4</v>
      </c>
      <c r="F224" s="98">
        <v>0.7</v>
      </c>
      <c r="G224" s="99">
        <v>1.68</v>
      </c>
      <c r="H224" s="98">
        <v>6.5</v>
      </c>
      <c r="I224" s="98">
        <v>15.6</v>
      </c>
      <c r="J224" s="98">
        <v>6.73</v>
      </c>
      <c r="K224" s="99">
        <v>16.15</v>
      </c>
      <c r="L224" s="100"/>
      <c r="M224" s="98">
        <f t="shared" si="6"/>
        <v>9.613095238095237</v>
      </c>
      <c r="N224" s="96" t="s">
        <v>916</v>
      </c>
    </row>
    <row r="225" spans="1:14" ht="45">
      <c r="A225" s="93">
        <v>198</v>
      </c>
      <c r="B225" s="94" t="s">
        <v>917</v>
      </c>
      <c r="C225" s="95" t="s">
        <v>918</v>
      </c>
      <c r="D225" s="96" t="s">
        <v>653</v>
      </c>
      <c r="E225" s="97">
        <v>0.01615</v>
      </c>
      <c r="F225" s="98">
        <v>122</v>
      </c>
      <c r="G225" s="99">
        <v>1.97</v>
      </c>
      <c r="H225" s="98">
        <v>373.26</v>
      </c>
      <c r="I225" s="98">
        <v>6.03</v>
      </c>
      <c r="J225" s="98">
        <v>541.8</v>
      </c>
      <c r="K225" s="99">
        <v>8.75</v>
      </c>
      <c r="L225" s="100"/>
      <c r="M225" s="98">
        <f t="shared" si="6"/>
        <v>4.441624365482234</v>
      </c>
      <c r="N225" s="96" t="s">
        <v>919</v>
      </c>
    </row>
    <row r="226" spans="1:14" ht="56.25">
      <c r="A226" s="93">
        <v>199</v>
      </c>
      <c r="B226" s="94" t="s">
        <v>920</v>
      </c>
      <c r="C226" s="95" t="s">
        <v>921</v>
      </c>
      <c r="D226" s="96" t="s">
        <v>653</v>
      </c>
      <c r="E226" s="97">
        <v>52.534</v>
      </c>
      <c r="F226" s="98">
        <v>122</v>
      </c>
      <c r="G226" s="99">
        <v>6409.15</v>
      </c>
      <c r="H226" s="98">
        <v>332.71</v>
      </c>
      <c r="I226" s="98">
        <v>17478.59</v>
      </c>
      <c r="J226" s="98">
        <v>500.44</v>
      </c>
      <c r="K226" s="99">
        <v>26290.12</v>
      </c>
      <c r="L226" s="100"/>
      <c r="M226" s="98">
        <f t="shared" si="6"/>
        <v>4.1019667194557785</v>
      </c>
      <c r="N226" s="96" t="s">
        <v>922</v>
      </c>
    </row>
    <row r="227" spans="1:14" ht="33.75">
      <c r="A227" s="93">
        <v>200</v>
      </c>
      <c r="B227" s="94" t="s">
        <v>923</v>
      </c>
      <c r="C227" s="95" t="s">
        <v>924</v>
      </c>
      <c r="D227" s="96" t="s">
        <v>653</v>
      </c>
      <c r="E227" s="97">
        <v>348.82</v>
      </c>
      <c r="F227" s="98">
        <v>117</v>
      </c>
      <c r="G227" s="99">
        <v>40811.94</v>
      </c>
      <c r="H227" s="98">
        <v>161</v>
      </c>
      <c r="I227" s="98">
        <v>56160.02</v>
      </c>
      <c r="J227" s="98">
        <v>336.8</v>
      </c>
      <c r="K227" s="99">
        <v>117482.58</v>
      </c>
      <c r="L227" s="100"/>
      <c r="M227" s="98">
        <f aca="true" t="shared" si="7" ref="M227:M246">IF(ISNUMBER(K227/G227),IF(NOT(K227/G227=0),K227/G227," ")," ")</f>
        <v>2.8786325766430116</v>
      </c>
      <c r="N227" s="96" t="s">
        <v>925</v>
      </c>
    </row>
    <row r="228" spans="1:14" ht="33.75">
      <c r="A228" s="93">
        <v>201</v>
      </c>
      <c r="B228" s="94" t="s">
        <v>926</v>
      </c>
      <c r="C228" s="95" t="s">
        <v>927</v>
      </c>
      <c r="D228" s="96" t="s">
        <v>637</v>
      </c>
      <c r="E228" s="97">
        <v>0.09469</v>
      </c>
      <c r="F228" s="98">
        <v>129.42</v>
      </c>
      <c r="G228" s="99">
        <v>12.26</v>
      </c>
      <c r="H228" s="98">
        <v>497.07</v>
      </c>
      <c r="I228" s="98">
        <v>47.07</v>
      </c>
      <c r="J228" s="98">
        <v>639.33</v>
      </c>
      <c r="K228" s="99">
        <v>60.53</v>
      </c>
      <c r="L228" s="100"/>
      <c r="M228" s="98">
        <f t="shared" si="7"/>
        <v>4.9371941272430675</v>
      </c>
      <c r="N228" s="96" t="s">
        <v>928</v>
      </c>
    </row>
    <row r="229" spans="1:14" ht="33.75">
      <c r="A229" s="93">
        <v>202</v>
      </c>
      <c r="B229" s="94" t="s">
        <v>929</v>
      </c>
      <c r="C229" s="95" t="s">
        <v>930</v>
      </c>
      <c r="D229" s="96" t="s">
        <v>653</v>
      </c>
      <c r="E229" s="97">
        <v>6.662782</v>
      </c>
      <c r="F229" s="98">
        <v>3.11</v>
      </c>
      <c r="G229" s="99">
        <v>20.72</v>
      </c>
      <c r="H229" s="98">
        <v>26.36</v>
      </c>
      <c r="I229" s="98">
        <v>175.63</v>
      </c>
      <c r="J229" s="98">
        <v>26.36</v>
      </c>
      <c r="K229" s="99">
        <v>175.63</v>
      </c>
      <c r="L229" s="100"/>
      <c r="M229" s="98">
        <f t="shared" si="7"/>
        <v>8.47635135135135</v>
      </c>
      <c r="N229" s="96" t="s">
        <v>931</v>
      </c>
    </row>
    <row r="230" spans="1:14" ht="33.75">
      <c r="A230" s="93">
        <v>203</v>
      </c>
      <c r="B230" s="94" t="s">
        <v>932</v>
      </c>
      <c r="C230" s="95" t="s">
        <v>933</v>
      </c>
      <c r="D230" s="96" t="s">
        <v>653</v>
      </c>
      <c r="E230" s="97">
        <v>7E-05</v>
      </c>
      <c r="F230" s="98">
        <v>3.11</v>
      </c>
      <c r="G230" s="99"/>
      <c r="H230" s="98">
        <v>26.36</v>
      </c>
      <c r="I230" s="98"/>
      <c r="J230" s="98">
        <v>26.36</v>
      </c>
      <c r="K230" s="99"/>
      <c r="L230" s="100"/>
      <c r="M230" s="98" t="str">
        <f t="shared" si="7"/>
        <v> </v>
      </c>
      <c r="N230" s="96" t="s">
        <v>931</v>
      </c>
    </row>
    <row r="231" spans="1:14" ht="22.5">
      <c r="A231" s="93">
        <v>204</v>
      </c>
      <c r="B231" s="94" t="s">
        <v>934</v>
      </c>
      <c r="C231" s="95" t="s">
        <v>935</v>
      </c>
      <c r="D231" s="96" t="s">
        <v>637</v>
      </c>
      <c r="E231" s="97">
        <v>1.2E-05</v>
      </c>
      <c r="F231" s="98">
        <v>66790</v>
      </c>
      <c r="G231" s="99">
        <v>0.8</v>
      </c>
      <c r="H231" s="98">
        <v>571190</v>
      </c>
      <c r="I231" s="98">
        <v>6.85</v>
      </c>
      <c r="J231" s="98">
        <v>582897.04</v>
      </c>
      <c r="K231" s="99">
        <v>6.99</v>
      </c>
      <c r="L231" s="100"/>
      <c r="M231" s="98">
        <f t="shared" si="7"/>
        <v>8.737499999999999</v>
      </c>
      <c r="N231" s="96" t="s">
        <v>936</v>
      </c>
    </row>
    <row r="232" spans="1:14" ht="33.75">
      <c r="A232" s="93">
        <v>205</v>
      </c>
      <c r="B232" s="94" t="s">
        <v>937</v>
      </c>
      <c r="C232" s="95" t="s">
        <v>938</v>
      </c>
      <c r="D232" s="96" t="s">
        <v>890</v>
      </c>
      <c r="E232" s="97">
        <v>44</v>
      </c>
      <c r="F232" s="98">
        <v>25</v>
      </c>
      <c r="G232" s="99">
        <v>1100</v>
      </c>
      <c r="H232" s="98">
        <v>99.16</v>
      </c>
      <c r="I232" s="98">
        <v>4363.04</v>
      </c>
      <c r="J232" s="98">
        <v>101.39</v>
      </c>
      <c r="K232" s="99">
        <v>4461.16</v>
      </c>
      <c r="L232" s="100"/>
      <c r="M232" s="98">
        <f t="shared" si="7"/>
        <v>4.0556</v>
      </c>
      <c r="N232" s="96" t="s">
        <v>939</v>
      </c>
    </row>
    <row r="233" spans="1:14" ht="33.75">
      <c r="A233" s="93">
        <v>206</v>
      </c>
      <c r="B233" s="94" t="s">
        <v>940</v>
      </c>
      <c r="C233" s="95" t="s">
        <v>941</v>
      </c>
      <c r="D233" s="96" t="s">
        <v>890</v>
      </c>
      <c r="E233" s="97">
        <v>2</v>
      </c>
      <c r="F233" s="98">
        <v>83.2</v>
      </c>
      <c r="G233" s="99">
        <v>166.4</v>
      </c>
      <c r="H233" s="98">
        <v>363.98</v>
      </c>
      <c r="I233" s="98">
        <v>727.96</v>
      </c>
      <c r="J233" s="98">
        <v>372.39</v>
      </c>
      <c r="K233" s="99">
        <v>744.78</v>
      </c>
      <c r="L233" s="100"/>
      <c r="M233" s="98">
        <f t="shared" si="7"/>
        <v>4.475841346153846</v>
      </c>
      <c r="N233" s="96" t="s">
        <v>942</v>
      </c>
    </row>
    <row r="234" spans="1:14" ht="45">
      <c r="A234" s="93">
        <v>207</v>
      </c>
      <c r="B234" s="94" t="s">
        <v>943</v>
      </c>
      <c r="C234" s="95" t="s">
        <v>944</v>
      </c>
      <c r="D234" s="96" t="s">
        <v>637</v>
      </c>
      <c r="E234" s="97">
        <v>0.00045</v>
      </c>
      <c r="F234" s="98">
        <v>24940</v>
      </c>
      <c r="G234" s="99">
        <v>11.22</v>
      </c>
      <c r="H234" s="98">
        <v>82040</v>
      </c>
      <c r="I234" s="98">
        <v>36.92</v>
      </c>
      <c r="J234" s="98">
        <v>83969.71</v>
      </c>
      <c r="K234" s="99">
        <v>37.79</v>
      </c>
      <c r="L234" s="100"/>
      <c r="M234" s="98">
        <f t="shared" si="7"/>
        <v>3.368092691622103</v>
      </c>
      <c r="N234" s="96" t="s">
        <v>945</v>
      </c>
    </row>
    <row r="235" spans="1:14" ht="45">
      <c r="A235" s="93">
        <v>208</v>
      </c>
      <c r="B235" s="94" t="s">
        <v>946</v>
      </c>
      <c r="C235" s="95" t="s">
        <v>947</v>
      </c>
      <c r="D235" s="96" t="s">
        <v>637</v>
      </c>
      <c r="E235" s="97">
        <v>0.001</v>
      </c>
      <c r="F235" s="98">
        <v>19270</v>
      </c>
      <c r="G235" s="99">
        <v>19.27</v>
      </c>
      <c r="H235" s="98">
        <v>46324.06</v>
      </c>
      <c r="I235" s="98">
        <v>46.32</v>
      </c>
      <c r="J235" s="98">
        <v>47539.45</v>
      </c>
      <c r="K235" s="99">
        <v>47.54</v>
      </c>
      <c r="L235" s="100"/>
      <c r="M235" s="98">
        <f t="shared" si="7"/>
        <v>2.467047223663726</v>
      </c>
      <c r="N235" s="96" t="s">
        <v>948</v>
      </c>
    </row>
    <row r="236" spans="1:14" ht="22.5">
      <c r="A236" s="93">
        <v>209</v>
      </c>
      <c r="B236" s="94" t="s">
        <v>949</v>
      </c>
      <c r="C236" s="95" t="s">
        <v>950</v>
      </c>
      <c r="D236" s="96" t="s">
        <v>951</v>
      </c>
      <c r="E236" s="97">
        <v>0.02</v>
      </c>
      <c r="F236" s="98">
        <v>263.62</v>
      </c>
      <c r="G236" s="99">
        <v>5.27</v>
      </c>
      <c r="H236" s="98">
        <v>550.8</v>
      </c>
      <c r="I236" s="98">
        <v>11.02</v>
      </c>
      <c r="J236" s="98">
        <v>562.08</v>
      </c>
      <c r="K236" s="99">
        <v>11.24</v>
      </c>
      <c r="L236" s="100"/>
      <c r="M236" s="98">
        <f t="shared" si="7"/>
        <v>2.132827324478179</v>
      </c>
      <c r="N236" s="96" t="s">
        <v>952</v>
      </c>
    </row>
    <row r="237" spans="1:14" ht="22.5">
      <c r="A237" s="93">
        <v>210</v>
      </c>
      <c r="B237" s="94" t="s">
        <v>953</v>
      </c>
      <c r="C237" s="95" t="s">
        <v>954</v>
      </c>
      <c r="D237" s="96" t="s">
        <v>951</v>
      </c>
      <c r="E237" s="97">
        <v>0.06</v>
      </c>
      <c r="F237" s="98">
        <v>1037.49</v>
      </c>
      <c r="G237" s="99">
        <v>62.25</v>
      </c>
      <c r="H237" s="98">
        <v>2398.3</v>
      </c>
      <c r="I237" s="98">
        <v>143.9</v>
      </c>
      <c r="J237" s="98">
        <v>2447.34</v>
      </c>
      <c r="K237" s="99">
        <v>146.84</v>
      </c>
      <c r="L237" s="100"/>
      <c r="M237" s="98">
        <f t="shared" si="7"/>
        <v>2.3588755020080323</v>
      </c>
      <c r="N237" s="96" t="s">
        <v>955</v>
      </c>
    </row>
    <row r="238" spans="1:14" ht="33.75">
      <c r="A238" s="93">
        <v>211</v>
      </c>
      <c r="B238" s="94" t="s">
        <v>956</v>
      </c>
      <c r="C238" s="95" t="s">
        <v>957</v>
      </c>
      <c r="D238" s="96" t="s">
        <v>890</v>
      </c>
      <c r="E238" s="97">
        <v>53</v>
      </c>
      <c r="F238" s="98">
        <v>116</v>
      </c>
      <c r="G238" s="99">
        <v>6148</v>
      </c>
      <c r="H238" s="98">
        <v>213.56</v>
      </c>
      <c r="I238" s="98">
        <v>11318.68</v>
      </c>
      <c r="J238" s="98">
        <v>217.85</v>
      </c>
      <c r="K238" s="99">
        <v>11546.05</v>
      </c>
      <c r="L238" s="100"/>
      <c r="M238" s="98">
        <f t="shared" si="7"/>
        <v>1.8780172413793101</v>
      </c>
      <c r="N238" s="96" t="s">
        <v>958</v>
      </c>
    </row>
    <row r="239" spans="1:14" ht="33.75">
      <c r="A239" s="93">
        <v>212</v>
      </c>
      <c r="B239" s="94" t="s">
        <v>959</v>
      </c>
      <c r="C239" s="95" t="s">
        <v>960</v>
      </c>
      <c r="D239" s="96" t="s">
        <v>890</v>
      </c>
      <c r="E239" s="97">
        <v>24</v>
      </c>
      <c r="F239" s="98">
        <v>173</v>
      </c>
      <c r="G239" s="99">
        <v>4152</v>
      </c>
      <c r="H239" s="98">
        <v>304.24</v>
      </c>
      <c r="I239" s="98">
        <v>7301.76</v>
      </c>
      <c r="J239" s="98">
        <v>310.38</v>
      </c>
      <c r="K239" s="99">
        <v>7449.12</v>
      </c>
      <c r="L239" s="100"/>
      <c r="M239" s="98">
        <f t="shared" si="7"/>
        <v>1.7941040462427746</v>
      </c>
      <c r="N239" s="96" t="s">
        <v>961</v>
      </c>
    </row>
    <row r="240" spans="1:14" ht="33.75">
      <c r="A240" s="93">
        <v>213</v>
      </c>
      <c r="B240" s="94" t="s">
        <v>962</v>
      </c>
      <c r="C240" s="95" t="s">
        <v>963</v>
      </c>
      <c r="D240" s="96" t="s">
        <v>890</v>
      </c>
      <c r="E240" s="97">
        <v>47</v>
      </c>
      <c r="F240" s="98">
        <v>251</v>
      </c>
      <c r="G240" s="99">
        <v>11797</v>
      </c>
      <c r="H240" s="98">
        <v>685.59</v>
      </c>
      <c r="I240" s="98">
        <v>32222.73</v>
      </c>
      <c r="J240" s="98">
        <v>699.54</v>
      </c>
      <c r="K240" s="99">
        <v>32878.38</v>
      </c>
      <c r="L240" s="100"/>
      <c r="M240" s="98">
        <f t="shared" si="7"/>
        <v>2.787011952191235</v>
      </c>
      <c r="N240" s="96" t="s">
        <v>964</v>
      </c>
    </row>
    <row r="241" spans="1:14" ht="22.5">
      <c r="A241" s="93">
        <v>214</v>
      </c>
      <c r="B241" s="94" t="s">
        <v>965</v>
      </c>
      <c r="C241" s="95" t="s">
        <v>966</v>
      </c>
      <c r="D241" s="96" t="s">
        <v>890</v>
      </c>
      <c r="E241" s="97">
        <v>2</v>
      </c>
      <c r="F241" s="98">
        <v>56.13</v>
      </c>
      <c r="G241" s="99">
        <v>112.26</v>
      </c>
      <c r="H241" s="98">
        <v>659.1</v>
      </c>
      <c r="I241" s="98">
        <v>1318.2</v>
      </c>
      <c r="J241" s="98">
        <v>672.35</v>
      </c>
      <c r="K241" s="99">
        <v>1344.7</v>
      </c>
      <c r="L241" s="100"/>
      <c r="M241" s="98">
        <f t="shared" si="7"/>
        <v>11.978442900409762</v>
      </c>
      <c r="N241" s="96" t="s">
        <v>967</v>
      </c>
    </row>
    <row r="242" spans="1:14" ht="45">
      <c r="A242" s="93">
        <v>215</v>
      </c>
      <c r="B242" s="94" t="s">
        <v>968</v>
      </c>
      <c r="C242" s="95" t="s">
        <v>969</v>
      </c>
      <c r="D242" s="96" t="s">
        <v>970</v>
      </c>
      <c r="E242" s="97">
        <v>0.01795</v>
      </c>
      <c r="F242" s="98">
        <v>61.4</v>
      </c>
      <c r="G242" s="99">
        <v>1.1</v>
      </c>
      <c r="H242" s="98">
        <v>302.94</v>
      </c>
      <c r="I242" s="98">
        <v>5.44</v>
      </c>
      <c r="J242" s="98">
        <v>309.34</v>
      </c>
      <c r="K242" s="99">
        <v>5.55</v>
      </c>
      <c r="L242" s="100"/>
      <c r="M242" s="98">
        <f t="shared" si="7"/>
        <v>5.045454545454545</v>
      </c>
      <c r="N242" s="96" t="s">
        <v>657</v>
      </c>
    </row>
    <row r="243" spans="1:14" ht="22.5">
      <c r="A243" s="93">
        <v>216</v>
      </c>
      <c r="B243" s="94" t="s">
        <v>971</v>
      </c>
      <c r="C243" s="95" t="s">
        <v>972</v>
      </c>
      <c r="D243" s="96" t="s">
        <v>720</v>
      </c>
      <c r="E243" s="97">
        <v>2.057</v>
      </c>
      <c r="F243" s="98">
        <v>33.41</v>
      </c>
      <c r="G243" s="99">
        <v>68.72</v>
      </c>
      <c r="H243" s="98">
        <v>126.87</v>
      </c>
      <c r="I243" s="98">
        <v>260.97</v>
      </c>
      <c r="J243" s="98">
        <v>129.64</v>
      </c>
      <c r="K243" s="99">
        <v>266.67</v>
      </c>
      <c r="L243" s="100"/>
      <c r="M243" s="98">
        <f t="shared" si="7"/>
        <v>3.8805296856810245</v>
      </c>
      <c r="N243" s="96" t="s">
        <v>973</v>
      </c>
    </row>
    <row r="244" spans="1:14" ht="22.5">
      <c r="A244" s="93">
        <v>217</v>
      </c>
      <c r="B244" s="94" t="s">
        <v>974</v>
      </c>
      <c r="C244" s="95" t="s">
        <v>975</v>
      </c>
      <c r="D244" s="96" t="s">
        <v>976</v>
      </c>
      <c r="E244" s="97">
        <v>0.044</v>
      </c>
      <c r="F244" s="98">
        <v>2030</v>
      </c>
      <c r="G244" s="99">
        <v>89.32</v>
      </c>
      <c r="H244" s="98">
        <v>7930</v>
      </c>
      <c r="I244" s="98">
        <v>348.92</v>
      </c>
      <c r="J244" s="98">
        <v>8095.64</v>
      </c>
      <c r="K244" s="99">
        <v>356.21</v>
      </c>
      <c r="L244" s="100"/>
      <c r="M244" s="98">
        <f t="shared" si="7"/>
        <v>3.9880206000895657</v>
      </c>
      <c r="N244" s="96" t="s">
        <v>977</v>
      </c>
    </row>
    <row r="245" spans="1:14" ht="33.75">
      <c r="A245" s="93">
        <v>218</v>
      </c>
      <c r="B245" s="94" t="s">
        <v>978</v>
      </c>
      <c r="C245" s="95" t="s">
        <v>979</v>
      </c>
      <c r="D245" s="96" t="s">
        <v>980</v>
      </c>
      <c r="E245" s="97">
        <v>21.7179</v>
      </c>
      <c r="F245" s="98">
        <v>1</v>
      </c>
      <c r="G245" s="99">
        <v>21.72</v>
      </c>
      <c r="H245" s="98"/>
      <c r="I245" s="98"/>
      <c r="J245" s="98">
        <v>5.41</v>
      </c>
      <c r="K245" s="99">
        <v>117.49</v>
      </c>
      <c r="L245" s="100"/>
      <c r="M245" s="98">
        <f t="shared" si="7"/>
        <v>5.4093001841620625</v>
      </c>
      <c r="N245" s="96"/>
    </row>
    <row r="246" spans="1:14" ht="12.75">
      <c r="A246" s="101"/>
      <c r="B246" s="102" t="s">
        <v>158</v>
      </c>
      <c r="C246" s="103" t="s">
        <v>981</v>
      </c>
      <c r="D246" s="104" t="s">
        <v>552</v>
      </c>
      <c r="E246" s="105"/>
      <c r="F246" s="106"/>
      <c r="G246" s="107">
        <v>183358</v>
      </c>
      <c r="H246" s="106"/>
      <c r="I246" s="106"/>
      <c r="J246" s="106"/>
      <c r="K246" s="107">
        <v>752105</v>
      </c>
      <c r="L246" s="108"/>
      <c r="M246" s="106">
        <f t="shared" si="7"/>
        <v>4.101839025294779</v>
      </c>
      <c r="N246" s="104"/>
    </row>
    <row r="247" spans="1:14" ht="17.25" customHeight="1">
      <c r="A247" s="195" t="s">
        <v>982</v>
      </c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</row>
    <row r="248" spans="1:14" ht="45">
      <c r="A248" s="93">
        <v>220</v>
      </c>
      <c r="B248" s="94" t="s">
        <v>983</v>
      </c>
      <c r="C248" s="95" t="s">
        <v>984</v>
      </c>
      <c r="D248" s="96" t="s">
        <v>985</v>
      </c>
      <c r="E248" s="97">
        <v>579.06</v>
      </c>
      <c r="F248" s="98">
        <v>4.8</v>
      </c>
      <c r="G248" s="99">
        <v>2779.49</v>
      </c>
      <c r="H248" s="98"/>
      <c r="I248" s="98"/>
      <c r="J248" s="98">
        <v>22.56</v>
      </c>
      <c r="K248" s="99">
        <v>13063.59</v>
      </c>
      <c r="L248" s="100"/>
      <c r="M248" s="98">
        <f>IF(ISNUMBER(K248/G248),IF(NOT(K248/G248=0),K248/G248," ")," ")</f>
        <v>4.699995322882975</v>
      </c>
      <c r="N248" s="96"/>
    </row>
    <row r="249" spans="1:14" ht="12.75">
      <c r="A249" s="101"/>
      <c r="B249" s="102" t="s">
        <v>158</v>
      </c>
      <c r="C249" s="103" t="s">
        <v>633</v>
      </c>
      <c r="D249" s="104" t="s">
        <v>552</v>
      </c>
      <c r="E249" s="105"/>
      <c r="F249" s="106"/>
      <c r="G249" s="107">
        <v>23282</v>
      </c>
      <c r="H249" s="106"/>
      <c r="I249" s="106"/>
      <c r="J249" s="106"/>
      <c r="K249" s="107">
        <v>130162</v>
      </c>
      <c r="L249" s="108"/>
      <c r="M249" s="106">
        <f>IF(ISNUMBER(K249/G249),IF(NOT(K249/G249=0),K249/G249," ")," ")</f>
        <v>5.590670904561464</v>
      </c>
      <c r="N249" s="104"/>
    </row>
    <row r="250" spans="1:14" ht="17.25" customHeight="1">
      <c r="A250" s="195" t="s">
        <v>986</v>
      </c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</row>
    <row r="251" spans="1:14" ht="12.75">
      <c r="A251" s="93">
        <v>222</v>
      </c>
      <c r="B251" s="94" t="s">
        <v>158</v>
      </c>
      <c r="C251" s="95"/>
      <c r="D251" s="96" t="s">
        <v>987</v>
      </c>
      <c r="E251" s="97"/>
      <c r="F251" s="98"/>
      <c r="G251" s="99"/>
      <c r="H251" s="98"/>
      <c r="I251" s="98"/>
      <c r="J251" s="98"/>
      <c r="K251" s="99"/>
      <c r="L251" s="100"/>
      <c r="M251" s="98" t="str">
        <f aca="true" t="shared" si="8" ref="M251:M281">IF(ISNUMBER(K251/G251),IF(NOT(K251/G251=0),K251/G251," ")," ")</f>
        <v> </v>
      </c>
      <c r="N251" s="96"/>
    </row>
    <row r="252" spans="1:14" ht="12.75">
      <c r="A252" s="93">
        <v>223</v>
      </c>
      <c r="B252" s="94" t="s">
        <v>988</v>
      </c>
      <c r="C252" s="95" t="s">
        <v>989</v>
      </c>
      <c r="D252" s="96" t="s">
        <v>990</v>
      </c>
      <c r="E252" s="97">
        <v>42</v>
      </c>
      <c r="F252" s="98">
        <v>108</v>
      </c>
      <c r="G252" s="99">
        <v>4536</v>
      </c>
      <c r="H252" s="98"/>
      <c r="I252" s="98"/>
      <c r="J252" s="98"/>
      <c r="K252" s="99"/>
      <c r="L252" s="100"/>
      <c r="M252" s="98" t="str">
        <f t="shared" si="8"/>
        <v> </v>
      </c>
      <c r="N252" s="96"/>
    </row>
    <row r="253" spans="1:14" ht="56.25">
      <c r="A253" s="93">
        <v>224</v>
      </c>
      <c r="B253" s="94" t="s">
        <v>991</v>
      </c>
      <c r="C253" s="95" t="s">
        <v>992</v>
      </c>
      <c r="D253" s="96" t="s">
        <v>841</v>
      </c>
      <c r="E253" s="97">
        <v>12.2</v>
      </c>
      <c r="F253" s="98">
        <v>38.9</v>
      </c>
      <c r="G253" s="99">
        <v>474.58</v>
      </c>
      <c r="H253" s="98">
        <v>212.4</v>
      </c>
      <c r="I253" s="98">
        <v>2591.28</v>
      </c>
      <c r="J253" s="98">
        <v>218.34</v>
      </c>
      <c r="K253" s="99">
        <v>2663.75</v>
      </c>
      <c r="L253" s="100"/>
      <c r="M253" s="98">
        <f t="shared" si="8"/>
        <v>5.6128576846896205</v>
      </c>
      <c r="N253" s="96" t="s">
        <v>993</v>
      </c>
    </row>
    <row r="254" spans="1:14" ht="56.25">
      <c r="A254" s="93">
        <v>225</v>
      </c>
      <c r="B254" s="94" t="s">
        <v>994</v>
      </c>
      <c r="C254" s="95" t="s">
        <v>995</v>
      </c>
      <c r="D254" s="96" t="s">
        <v>841</v>
      </c>
      <c r="E254" s="97">
        <v>68.175</v>
      </c>
      <c r="F254" s="98">
        <v>67.3</v>
      </c>
      <c r="G254" s="99">
        <v>4588.18</v>
      </c>
      <c r="H254" s="98">
        <v>367.68</v>
      </c>
      <c r="I254" s="98">
        <v>25066.58</v>
      </c>
      <c r="J254" s="98">
        <v>377.95</v>
      </c>
      <c r="K254" s="99">
        <v>25766.74</v>
      </c>
      <c r="L254" s="100"/>
      <c r="M254" s="98">
        <f t="shared" si="8"/>
        <v>5.615895627460126</v>
      </c>
      <c r="N254" s="96" t="s">
        <v>996</v>
      </c>
    </row>
    <row r="255" spans="1:14" ht="56.25">
      <c r="A255" s="93">
        <v>226</v>
      </c>
      <c r="B255" s="94" t="s">
        <v>997</v>
      </c>
      <c r="C255" s="95" t="s">
        <v>998</v>
      </c>
      <c r="D255" s="96" t="s">
        <v>841</v>
      </c>
      <c r="E255" s="97">
        <v>1.506</v>
      </c>
      <c r="F255" s="98">
        <v>113</v>
      </c>
      <c r="G255" s="99">
        <v>170.18</v>
      </c>
      <c r="H255" s="98">
        <v>613.99</v>
      </c>
      <c r="I255" s="98">
        <v>924.67</v>
      </c>
      <c r="J255" s="98">
        <v>631.14</v>
      </c>
      <c r="K255" s="99">
        <v>950.5</v>
      </c>
      <c r="L255" s="100"/>
      <c r="M255" s="98">
        <f t="shared" si="8"/>
        <v>5.58526266306264</v>
      </c>
      <c r="N255" s="96" t="s">
        <v>999</v>
      </c>
    </row>
    <row r="256" spans="1:14" ht="33.75">
      <c r="A256" s="93">
        <v>227</v>
      </c>
      <c r="B256" s="94" t="s">
        <v>1000</v>
      </c>
      <c r="C256" s="95" t="s">
        <v>1001</v>
      </c>
      <c r="D256" s="96" t="s">
        <v>637</v>
      </c>
      <c r="E256" s="97">
        <v>0.69</v>
      </c>
      <c r="F256" s="98">
        <v>11820</v>
      </c>
      <c r="G256" s="99">
        <v>8155.8</v>
      </c>
      <c r="H256" s="98">
        <v>59347</v>
      </c>
      <c r="I256" s="98">
        <v>40949.43</v>
      </c>
      <c r="J256" s="98">
        <v>60077.47</v>
      </c>
      <c r="K256" s="99">
        <v>41453.45</v>
      </c>
      <c r="L256" s="100"/>
      <c r="M256" s="98">
        <f t="shared" si="8"/>
        <v>5.082695750263616</v>
      </c>
      <c r="N256" s="96" t="s">
        <v>1002</v>
      </c>
    </row>
    <row r="257" spans="1:14" ht="45">
      <c r="A257" s="93">
        <v>228</v>
      </c>
      <c r="B257" s="94" t="s">
        <v>1003</v>
      </c>
      <c r="C257" s="95" t="s">
        <v>1004</v>
      </c>
      <c r="D257" s="96" t="s">
        <v>890</v>
      </c>
      <c r="E257" s="97">
        <v>1</v>
      </c>
      <c r="F257" s="98">
        <v>1220</v>
      </c>
      <c r="G257" s="99">
        <v>1220</v>
      </c>
      <c r="H257" s="98">
        <v>17220.34</v>
      </c>
      <c r="I257" s="98">
        <v>17220.34</v>
      </c>
      <c r="J257" s="98">
        <v>17586.27</v>
      </c>
      <c r="K257" s="99">
        <v>17586.27</v>
      </c>
      <c r="L257" s="100"/>
      <c r="M257" s="98">
        <f t="shared" si="8"/>
        <v>14.414975409836066</v>
      </c>
      <c r="N257" s="96" t="s">
        <v>1005</v>
      </c>
    </row>
    <row r="258" spans="1:14" ht="56.25">
      <c r="A258" s="93">
        <v>229</v>
      </c>
      <c r="B258" s="94" t="s">
        <v>1006</v>
      </c>
      <c r="C258" s="95" t="s">
        <v>1007</v>
      </c>
      <c r="D258" s="96" t="s">
        <v>890</v>
      </c>
      <c r="E258" s="97">
        <v>22</v>
      </c>
      <c r="F258" s="98">
        <v>64.3</v>
      </c>
      <c r="G258" s="99">
        <v>1414.6</v>
      </c>
      <c r="H258" s="98">
        <v>2088.11</v>
      </c>
      <c r="I258" s="98">
        <v>45938.42</v>
      </c>
      <c r="J258" s="98">
        <v>2130.23</v>
      </c>
      <c r="K258" s="99">
        <v>46865.06</v>
      </c>
      <c r="L258" s="100"/>
      <c r="M258" s="98">
        <f t="shared" si="8"/>
        <v>33.12954898911353</v>
      </c>
      <c r="N258" s="96" t="s">
        <v>1008</v>
      </c>
    </row>
    <row r="259" spans="1:14" ht="33.75">
      <c r="A259" s="93">
        <v>230</v>
      </c>
      <c r="B259" s="94" t="s">
        <v>1009</v>
      </c>
      <c r="C259" s="95" t="s">
        <v>1010</v>
      </c>
      <c r="D259" s="96" t="s">
        <v>653</v>
      </c>
      <c r="E259" s="97">
        <v>-2.26</v>
      </c>
      <c r="F259" s="98">
        <v>538</v>
      </c>
      <c r="G259" s="99">
        <v>-1215.88</v>
      </c>
      <c r="H259" s="98">
        <v>2339</v>
      </c>
      <c r="I259" s="98">
        <v>-5286.14</v>
      </c>
      <c r="J259" s="98">
        <v>2752.23</v>
      </c>
      <c r="K259" s="99">
        <v>-6220.04</v>
      </c>
      <c r="L259" s="100"/>
      <c r="M259" s="98">
        <f t="shared" si="8"/>
        <v>5.115669309471329</v>
      </c>
      <c r="N259" s="96" t="s">
        <v>1011</v>
      </c>
    </row>
    <row r="260" spans="1:14" ht="33.75">
      <c r="A260" s="93">
        <v>231</v>
      </c>
      <c r="B260" s="94" t="s">
        <v>1012</v>
      </c>
      <c r="C260" s="95" t="s">
        <v>1013</v>
      </c>
      <c r="D260" s="96" t="s">
        <v>653</v>
      </c>
      <c r="E260" s="97">
        <v>2.26</v>
      </c>
      <c r="F260" s="98">
        <v>578</v>
      </c>
      <c r="G260" s="99">
        <v>1306.28</v>
      </c>
      <c r="H260" s="98">
        <v>2522</v>
      </c>
      <c r="I260" s="98">
        <v>5699.72</v>
      </c>
      <c r="J260" s="98">
        <v>2938.89</v>
      </c>
      <c r="K260" s="99">
        <v>6641.89</v>
      </c>
      <c r="L260" s="100"/>
      <c r="M260" s="98">
        <f t="shared" si="8"/>
        <v>5.084583703340785</v>
      </c>
      <c r="N260" s="96" t="s">
        <v>904</v>
      </c>
    </row>
    <row r="261" spans="1:14" ht="56.25">
      <c r="A261" s="93">
        <v>232</v>
      </c>
      <c r="B261" s="94" t="s">
        <v>1014</v>
      </c>
      <c r="C261" s="95" t="s">
        <v>1015</v>
      </c>
      <c r="D261" s="96" t="s">
        <v>637</v>
      </c>
      <c r="E261" s="97">
        <v>18.55</v>
      </c>
      <c r="F261" s="98">
        <v>538</v>
      </c>
      <c r="G261" s="99">
        <v>9979.9</v>
      </c>
      <c r="H261" s="98">
        <v>2304</v>
      </c>
      <c r="I261" s="98">
        <v>42739.2</v>
      </c>
      <c r="J261" s="98">
        <v>2465.14</v>
      </c>
      <c r="K261" s="99">
        <v>45728.35</v>
      </c>
      <c r="L261" s="100"/>
      <c r="M261" s="98">
        <f t="shared" si="8"/>
        <v>4.582044910269642</v>
      </c>
      <c r="N261" s="96" t="s">
        <v>1016</v>
      </c>
    </row>
    <row r="262" spans="1:14" ht="45">
      <c r="A262" s="93">
        <v>233</v>
      </c>
      <c r="B262" s="94" t="s">
        <v>1017</v>
      </c>
      <c r="C262" s="95" t="s">
        <v>1018</v>
      </c>
      <c r="D262" s="96" t="s">
        <v>890</v>
      </c>
      <c r="E262" s="97">
        <v>2</v>
      </c>
      <c r="F262" s="98">
        <v>619</v>
      </c>
      <c r="G262" s="99">
        <v>1238</v>
      </c>
      <c r="H262" s="98">
        <v>55.08</v>
      </c>
      <c r="I262" s="98">
        <v>110.16</v>
      </c>
      <c r="J262" s="98">
        <v>56.22</v>
      </c>
      <c r="K262" s="99">
        <v>112.44</v>
      </c>
      <c r="L262" s="100"/>
      <c r="M262" s="98">
        <f t="shared" si="8"/>
        <v>0.09082390953150242</v>
      </c>
      <c r="N262" s="96" t="s">
        <v>952</v>
      </c>
    </row>
    <row r="263" spans="1:14" ht="33.75">
      <c r="A263" s="93">
        <v>234</v>
      </c>
      <c r="B263" s="94" t="s">
        <v>1019</v>
      </c>
      <c r="C263" s="95" t="s">
        <v>1020</v>
      </c>
      <c r="D263" s="96" t="s">
        <v>890</v>
      </c>
      <c r="E263" s="97">
        <v>2</v>
      </c>
      <c r="F263" s="98">
        <v>1820</v>
      </c>
      <c r="G263" s="99">
        <v>3640</v>
      </c>
      <c r="H263" s="98">
        <v>239.83</v>
      </c>
      <c r="I263" s="98">
        <v>479.66</v>
      </c>
      <c r="J263" s="98">
        <v>244.76</v>
      </c>
      <c r="K263" s="99">
        <v>489.52</v>
      </c>
      <c r="L263" s="100"/>
      <c r="M263" s="98">
        <f t="shared" si="8"/>
        <v>0.13448351648351647</v>
      </c>
      <c r="N263" s="96" t="s">
        <v>955</v>
      </c>
    </row>
    <row r="264" spans="1:14" ht="33.75">
      <c r="A264" s="93">
        <v>235</v>
      </c>
      <c r="B264" s="94" t="s">
        <v>1021</v>
      </c>
      <c r="C264" s="95" t="s">
        <v>1022</v>
      </c>
      <c r="D264" s="96" t="s">
        <v>890</v>
      </c>
      <c r="E264" s="97">
        <v>2</v>
      </c>
      <c r="F264" s="98">
        <v>173</v>
      </c>
      <c r="G264" s="99">
        <v>346</v>
      </c>
      <c r="H264" s="98">
        <v>655.93</v>
      </c>
      <c r="I264" s="98">
        <v>1311.86</v>
      </c>
      <c r="J264" s="98">
        <v>669.11</v>
      </c>
      <c r="K264" s="99">
        <v>1338.22</v>
      </c>
      <c r="L264" s="100"/>
      <c r="M264" s="98">
        <f t="shared" si="8"/>
        <v>3.8676878612716763</v>
      </c>
      <c r="N264" s="96" t="s">
        <v>1023</v>
      </c>
    </row>
    <row r="265" spans="1:14" ht="22.5">
      <c r="A265" s="93">
        <v>236</v>
      </c>
      <c r="B265" s="94" t="s">
        <v>1024</v>
      </c>
      <c r="C265" s="95" t="s">
        <v>1025</v>
      </c>
      <c r="D265" s="96" t="s">
        <v>890</v>
      </c>
      <c r="E265" s="97">
        <v>2</v>
      </c>
      <c r="F265" s="98">
        <v>251</v>
      </c>
      <c r="G265" s="99">
        <v>502</v>
      </c>
      <c r="H265" s="98">
        <v>1645.76</v>
      </c>
      <c r="I265" s="98">
        <v>3291.52</v>
      </c>
      <c r="J265" s="98">
        <v>1678.79</v>
      </c>
      <c r="K265" s="99">
        <v>3357.58</v>
      </c>
      <c r="L265" s="100"/>
      <c r="M265" s="98">
        <f t="shared" si="8"/>
        <v>6.688406374501992</v>
      </c>
      <c r="N265" s="96" t="s">
        <v>1026</v>
      </c>
    </row>
    <row r="266" spans="1:14" ht="45">
      <c r="A266" s="93">
        <v>237</v>
      </c>
      <c r="B266" s="94" t="s">
        <v>1027</v>
      </c>
      <c r="C266" s="95" t="s">
        <v>1028</v>
      </c>
      <c r="D266" s="96" t="s">
        <v>890</v>
      </c>
      <c r="E266" s="97">
        <v>8</v>
      </c>
      <c r="F266" s="98">
        <v>465.63</v>
      </c>
      <c r="G266" s="99">
        <v>3725.04</v>
      </c>
      <c r="H266" s="98">
        <v>1789.27</v>
      </c>
      <c r="I266" s="98">
        <v>14314.16</v>
      </c>
      <c r="J266" s="98">
        <v>1826.66</v>
      </c>
      <c r="K266" s="99">
        <v>14613.28</v>
      </c>
      <c r="L266" s="100"/>
      <c r="M266" s="98">
        <f t="shared" si="8"/>
        <v>3.9229860618946377</v>
      </c>
      <c r="N266" s="96" t="s">
        <v>657</v>
      </c>
    </row>
    <row r="267" spans="1:14" ht="45">
      <c r="A267" s="93">
        <v>238</v>
      </c>
      <c r="B267" s="94" t="s">
        <v>1027</v>
      </c>
      <c r="C267" s="95" t="s">
        <v>1029</v>
      </c>
      <c r="D267" s="96" t="s">
        <v>890</v>
      </c>
      <c r="E267" s="97">
        <v>6</v>
      </c>
      <c r="F267" s="98">
        <v>465.63</v>
      </c>
      <c r="G267" s="99">
        <v>2793.78</v>
      </c>
      <c r="H267" s="98">
        <v>1789.27</v>
      </c>
      <c r="I267" s="98">
        <v>10735.62</v>
      </c>
      <c r="J267" s="98">
        <v>1826.66</v>
      </c>
      <c r="K267" s="99">
        <v>10959.96</v>
      </c>
      <c r="L267" s="100"/>
      <c r="M267" s="98">
        <f t="shared" si="8"/>
        <v>3.922986061894637</v>
      </c>
      <c r="N267" s="96" t="s">
        <v>657</v>
      </c>
    </row>
    <row r="268" spans="1:14" ht="45">
      <c r="A268" s="93">
        <v>239</v>
      </c>
      <c r="B268" s="94" t="s">
        <v>1027</v>
      </c>
      <c r="C268" s="95" t="s">
        <v>1030</v>
      </c>
      <c r="D268" s="96" t="s">
        <v>890</v>
      </c>
      <c r="E268" s="97">
        <v>2</v>
      </c>
      <c r="F268" s="98">
        <v>465.63</v>
      </c>
      <c r="G268" s="99">
        <v>931.26</v>
      </c>
      <c r="H268" s="98">
        <v>1789.27</v>
      </c>
      <c r="I268" s="98">
        <v>3578.54</v>
      </c>
      <c r="J268" s="98">
        <v>1826.66</v>
      </c>
      <c r="K268" s="99">
        <v>3653.32</v>
      </c>
      <c r="L268" s="100"/>
      <c r="M268" s="98">
        <f t="shared" si="8"/>
        <v>3.9229860618946377</v>
      </c>
      <c r="N268" s="96" t="s">
        <v>657</v>
      </c>
    </row>
    <row r="269" spans="1:14" ht="22.5">
      <c r="A269" s="93">
        <v>240</v>
      </c>
      <c r="B269" s="94" t="s">
        <v>1031</v>
      </c>
      <c r="C269" s="95" t="s">
        <v>1032</v>
      </c>
      <c r="D269" s="96" t="s">
        <v>951</v>
      </c>
      <c r="E269" s="97">
        <v>2.2</v>
      </c>
      <c r="F269" s="98">
        <v>39</v>
      </c>
      <c r="G269" s="99">
        <v>85.8</v>
      </c>
      <c r="H269" s="98">
        <v>754.2</v>
      </c>
      <c r="I269" s="98">
        <v>1659.24</v>
      </c>
      <c r="J269" s="98">
        <v>769.33</v>
      </c>
      <c r="K269" s="99">
        <v>1692.53</v>
      </c>
      <c r="L269" s="100"/>
      <c r="M269" s="98">
        <f t="shared" si="8"/>
        <v>19.726456876456876</v>
      </c>
      <c r="N269" s="96" t="s">
        <v>1033</v>
      </c>
    </row>
    <row r="270" spans="1:14" ht="33.75">
      <c r="A270" s="93">
        <v>241</v>
      </c>
      <c r="B270" s="94" t="s">
        <v>1034</v>
      </c>
      <c r="C270" s="95" t="s">
        <v>1035</v>
      </c>
      <c r="D270" s="96" t="s">
        <v>890</v>
      </c>
      <c r="E270" s="97">
        <v>6</v>
      </c>
      <c r="F270" s="98">
        <v>40.82</v>
      </c>
      <c r="G270" s="99">
        <v>244.92</v>
      </c>
      <c r="H270" s="98">
        <v>55.93</v>
      </c>
      <c r="I270" s="98">
        <v>335.58</v>
      </c>
      <c r="J270" s="98">
        <v>57.11</v>
      </c>
      <c r="K270" s="99">
        <v>342.66</v>
      </c>
      <c r="L270" s="100"/>
      <c r="M270" s="98">
        <f t="shared" si="8"/>
        <v>1.3990690837824598</v>
      </c>
      <c r="N270" s="96" t="s">
        <v>1036</v>
      </c>
    </row>
    <row r="271" spans="1:14" ht="33.75">
      <c r="A271" s="93">
        <v>242</v>
      </c>
      <c r="B271" s="94" t="s">
        <v>1037</v>
      </c>
      <c r="C271" s="95" t="s">
        <v>1038</v>
      </c>
      <c r="D271" s="96" t="s">
        <v>890</v>
      </c>
      <c r="E271" s="97">
        <v>6</v>
      </c>
      <c r="F271" s="98">
        <v>59.3</v>
      </c>
      <c r="G271" s="99">
        <v>355.8</v>
      </c>
      <c r="H271" s="98">
        <v>182.2</v>
      </c>
      <c r="I271" s="98">
        <v>1093.2</v>
      </c>
      <c r="J271" s="98">
        <v>185.95</v>
      </c>
      <c r="K271" s="99">
        <v>1115.7</v>
      </c>
      <c r="L271" s="100"/>
      <c r="M271" s="98">
        <f t="shared" si="8"/>
        <v>3.1357504215851604</v>
      </c>
      <c r="N271" s="96" t="s">
        <v>1039</v>
      </c>
    </row>
    <row r="272" spans="1:14" ht="33.75">
      <c r="A272" s="93">
        <v>243</v>
      </c>
      <c r="B272" s="94" t="s">
        <v>1040</v>
      </c>
      <c r="C272" s="95" t="s">
        <v>1041</v>
      </c>
      <c r="D272" s="96" t="s">
        <v>890</v>
      </c>
      <c r="E272" s="97">
        <v>3</v>
      </c>
      <c r="F272" s="98">
        <v>325</v>
      </c>
      <c r="G272" s="99">
        <v>975</v>
      </c>
      <c r="H272" s="98">
        <v>1485.59</v>
      </c>
      <c r="I272" s="98">
        <v>4456.77</v>
      </c>
      <c r="J272" s="98">
        <v>1515.44</v>
      </c>
      <c r="K272" s="99">
        <v>4546.32</v>
      </c>
      <c r="L272" s="100"/>
      <c r="M272" s="98">
        <f t="shared" si="8"/>
        <v>4.6628923076923074</v>
      </c>
      <c r="N272" s="96" t="s">
        <v>1042</v>
      </c>
    </row>
    <row r="273" spans="1:14" ht="22.5">
      <c r="A273" s="93">
        <v>244</v>
      </c>
      <c r="B273" s="94" t="s">
        <v>1043</v>
      </c>
      <c r="C273" s="95" t="s">
        <v>1044</v>
      </c>
      <c r="D273" s="96" t="s">
        <v>890</v>
      </c>
      <c r="E273" s="97">
        <v>14</v>
      </c>
      <c r="F273" s="98">
        <v>472.15</v>
      </c>
      <c r="G273" s="99">
        <v>6610.1</v>
      </c>
      <c r="H273" s="98">
        <v>1811.02</v>
      </c>
      <c r="I273" s="98">
        <v>25354.28</v>
      </c>
      <c r="J273" s="98">
        <v>1847.46</v>
      </c>
      <c r="K273" s="99">
        <v>25864.44</v>
      </c>
      <c r="L273" s="100"/>
      <c r="M273" s="98">
        <f t="shared" si="8"/>
        <v>3.9128666737265694</v>
      </c>
      <c r="N273" s="96" t="s">
        <v>1045</v>
      </c>
    </row>
    <row r="274" spans="1:14" ht="33.75">
      <c r="A274" s="93">
        <v>245</v>
      </c>
      <c r="B274" s="94" t="s">
        <v>1046</v>
      </c>
      <c r="C274" s="95" t="s">
        <v>1047</v>
      </c>
      <c r="D274" s="96" t="s">
        <v>890</v>
      </c>
      <c r="E274" s="97">
        <v>2</v>
      </c>
      <c r="F274" s="98">
        <v>90.5</v>
      </c>
      <c r="G274" s="99">
        <v>181</v>
      </c>
      <c r="H274" s="98">
        <v>522.76</v>
      </c>
      <c r="I274" s="98">
        <v>1045.52</v>
      </c>
      <c r="J274" s="98">
        <v>534.55</v>
      </c>
      <c r="K274" s="99">
        <v>1069.1</v>
      </c>
      <c r="L274" s="100"/>
      <c r="M274" s="98">
        <f t="shared" si="8"/>
        <v>5.906629834254143</v>
      </c>
      <c r="N274" s="96" t="s">
        <v>1048</v>
      </c>
    </row>
    <row r="275" spans="1:14" ht="33.75">
      <c r="A275" s="93">
        <v>246</v>
      </c>
      <c r="B275" s="94" t="s">
        <v>1049</v>
      </c>
      <c r="C275" s="95" t="s">
        <v>1050</v>
      </c>
      <c r="D275" s="96" t="s">
        <v>970</v>
      </c>
      <c r="E275" s="97">
        <v>3.42</v>
      </c>
      <c r="F275" s="98">
        <v>280</v>
      </c>
      <c r="G275" s="99">
        <v>957.6</v>
      </c>
      <c r="H275" s="98">
        <v>1427.6</v>
      </c>
      <c r="I275" s="98">
        <v>4882.39</v>
      </c>
      <c r="J275" s="98">
        <v>1459.68</v>
      </c>
      <c r="K275" s="99">
        <v>4992.11</v>
      </c>
      <c r="L275" s="100"/>
      <c r="M275" s="98">
        <f t="shared" si="8"/>
        <v>5.213147451963241</v>
      </c>
      <c r="N275" s="96" t="s">
        <v>1051</v>
      </c>
    </row>
    <row r="276" spans="1:14" ht="33.75">
      <c r="A276" s="93">
        <v>247</v>
      </c>
      <c r="B276" s="94" t="s">
        <v>1052</v>
      </c>
      <c r="C276" s="95" t="s">
        <v>1053</v>
      </c>
      <c r="D276" s="96" t="s">
        <v>970</v>
      </c>
      <c r="E276" s="97">
        <v>14.182</v>
      </c>
      <c r="F276" s="98">
        <v>81.4</v>
      </c>
      <c r="G276" s="99">
        <v>1154.41</v>
      </c>
      <c r="H276" s="98">
        <v>474.9</v>
      </c>
      <c r="I276" s="98">
        <v>6735.03</v>
      </c>
      <c r="J276" s="98">
        <v>485.32</v>
      </c>
      <c r="K276" s="99">
        <v>6882.81</v>
      </c>
      <c r="L276" s="100"/>
      <c r="M276" s="98">
        <f t="shared" si="8"/>
        <v>5.962188477230793</v>
      </c>
      <c r="N276" s="96" t="s">
        <v>1054</v>
      </c>
    </row>
    <row r="277" spans="1:14" ht="22.5">
      <c r="A277" s="93">
        <v>248</v>
      </c>
      <c r="B277" s="94" t="s">
        <v>1055</v>
      </c>
      <c r="C277" s="95" t="s">
        <v>1056</v>
      </c>
      <c r="D277" s="96" t="s">
        <v>970</v>
      </c>
      <c r="E277" s="97">
        <v>7.344</v>
      </c>
      <c r="F277" s="98">
        <v>300</v>
      </c>
      <c r="G277" s="99">
        <v>2203.2</v>
      </c>
      <c r="H277" s="98">
        <v>1800.3</v>
      </c>
      <c r="I277" s="98">
        <v>13221.4</v>
      </c>
      <c r="J277" s="98">
        <v>1839.8</v>
      </c>
      <c r="K277" s="99">
        <v>13511.49</v>
      </c>
      <c r="L277" s="100"/>
      <c r="M277" s="98">
        <f t="shared" si="8"/>
        <v>6.132666122004358</v>
      </c>
      <c r="N277" s="96" t="s">
        <v>1057</v>
      </c>
    </row>
    <row r="278" spans="1:14" ht="22.5">
      <c r="A278" s="93">
        <v>249</v>
      </c>
      <c r="B278" s="94" t="s">
        <v>1058</v>
      </c>
      <c r="C278" s="95" t="s">
        <v>1059</v>
      </c>
      <c r="D278" s="96" t="s">
        <v>841</v>
      </c>
      <c r="E278" s="97">
        <v>785.5</v>
      </c>
      <c r="F278" s="98">
        <v>0.3</v>
      </c>
      <c r="G278" s="99">
        <v>235.65</v>
      </c>
      <c r="H278" s="98">
        <v>1.14</v>
      </c>
      <c r="I278" s="98">
        <v>895.47</v>
      </c>
      <c r="J278" s="98">
        <v>1.16</v>
      </c>
      <c r="K278" s="99">
        <v>911.18</v>
      </c>
      <c r="L278" s="100"/>
      <c r="M278" s="98">
        <f t="shared" si="8"/>
        <v>3.8666666666666663</v>
      </c>
      <c r="N278" s="96" t="s">
        <v>1060</v>
      </c>
    </row>
    <row r="279" spans="1:14" ht="33.75">
      <c r="A279" s="93">
        <v>250</v>
      </c>
      <c r="B279" s="94" t="s">
        <v>1061</v>
      </c>
      <c r="C279" s="95" t="s">
        <v>1062</v>
      </c>
      <c r="D279" s="96" t="s">
        <v>841</v>
      </c>
      <c r="E279" s="97">
        <v>32</v>
      </c>
      <c r="F279" s="98">
        <v>8.57</v>
      </c>
      <c r="G279" s="99">
        <v>274.24</v>
      </c>
      <c r="H279" s="98">
        <v>47.49</v>
      </c>
      <c r="I279" s="98">
        <v>1519.68</v>
      </c>
      <c r="J279" s="98">
        <v>48.53</v>
      </c>
      <c r="K279" s="99">
        <v>1552.96</v>
      </c>
      <c r="L279" s="100"/>
      <c r="M279" s="98">
        <f t="shared" si="8"/>
        <v>5.6627771295215865</v>
      </c>
      <c r="N279" s="96" t="s">
        <v>1063</v>
      </c>
    </row>
    <row r="280" spans="1:14" ht="33.75">
      <c r="A280" s="93">
        <v>251</v>
      </c>
      <c r="B280" s="94" t="s">
        <v>1064</v>
      </c>
      <c r="C280" s="95" t="s">
        <v>1065</v>
      </c>
      <c r="D280" s="96" t="s">
        <v>841</v>
      </c>
      <c r="E280" s="97">
        <v>18</v>
      </c>
      <c r="F280" s="98">
        <v>206.24</v>
      </c>
      <c r="G280" s="99">
        <v>3712.32</v>
      </c>
      <c r="H280" s="98">
        <v>1133.05</v>
      </c>
      <c r="I280" s="98">
        <v>20394.9</v>
      </c>
      <c r="J280" s="98">
        <v>1157.93</v>
      </c>
      <c r="K280" s="99">
        <v>20842.74</v>
      </c>
      <c r="L280" s="100"/>
      <c r="M280" s="98">
        <f t="shared" si="8"/>
        <v>5.614478277734678</v>
      </c>
      <c r="N280" s="96" t="s">
        <v>1066</v>
      </c>
    </row>
    <row r="281" spans="1:14" ht="33.75">
      <c r="A281" s="93">
        <v>252</v>
      </c>
      <c r="B281" s="94" t="s">
        <v>1067</v>
      </c>
      <c r="C281" s="95" t="s">
        <v>1068</v>
      </c>
      <c r="D281" s="96" t="s">
        <v>841</v>
      </c>
      <c r="E281" s="97">
        <v>582.62</v>
      </c>
      <c r="F281" s="98">
        <v>64.02</v>
      </c>
      <c r="G281" s="99">
        <v>37299.33</v>
      </c>
      <c r="H281" s="98">
        <v>351.69</v>
      </c>
      <c r="I281" s="98">
        <v>204901.63</v>
      </c>
      <c r="J281" s="98">
        <v>359.42</v>
      </c>
      <c r="K281" s="99">
        <v>209405.28</v>
      </c>
      <c r="L281" s="100"/>
      <c r="M281" s="98">
        <f t="shared" si="8"/>
        <v>5.61418341830805</v>
      </c>
      <c r="N281" s="96" t="s">
        <v>1069</v>
      </c>
    </row>
    <row r="282" spans="1:14" ht="17.25" customHeight="1">
      <c r="A282" s="196" t="s">
        <v>1070</v>
      </c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</row>
    <row r="283" spans="1:14" ht="17.25" customHeight="1">
      <c r="A283" s="195" t="s">
        <v>634</v>
      </c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</row>
    <row r="284" spans="1:14" ht="12.75">
      <c r="A284" s="93">
        <v>253</v>
      </c>
      <c r="B284" s="94" t="s">
        <v>1071</v>
      </c>
      <c r="C284" s="95" t="s">
        <v>989</v>
      </c>
      <c r="D284" s="96" t="s">
        <v>890</v>
      </c>
      <c r="E284" s="97">
        <v>42</v>
      </c>
      <c r="F284" s="98"/>
      <c r="G284" s="99"/>
      <c r="H284" s="98"/>
      <c r="I284" s="98"/>
      <c r="J284" s="98"/>
      <c r="K284" s="99"/>
      <c r="L284" s="100"/>
      <c r="M284" s="98" t="str">
        <f aca="true" t="shared" si="9" ref="M284:M301">IF(ISNUMBER(K284/G284),IF(NOT(K284/G284=0),K284/G284," ")," ")</f>
        <v> </v>
      </c>
      <c r="N284" s="96"/>
    </row>
    <row r="285" spans="1:14" ht="12.75">
      <c r="A285" s="93">
        <v>254</v>
      </c>
      <c r="B285" s="94" t="s">
        <v>1072</v>
      </c>
      <c r="C285" s="95" t="s">
        <v>1073</v>
      </c>
      <c r="D285" s="96" t="s">
        <v>841</v>
      </c>
      <c r="E285" s="97">
        <v>13.756</v>
      </c>
      <c r="F285" s="98"/>
      <c r="G285" s="99"/>
      <c r="H285" s="98"/>
      <c r="I285" s="98"/>
      <c r="J285" s="98"/>
      <c r="K285" s="99"/>
      <c r="L285" s="100"/>
      <c r="M285" s="98" t="str">
        <f t="shared" si="9"/>
        <v> </v>
      </c>
      <c r="N285" s="96"/>
    </row>
    <row r="286" spans="1:14" ht="22.5">
      <c r="A286" s="93">
        <v>255</v>
      </c>
      <c r="B286" s="94" t="s">
        <v>1074</v>
      </c>
      <c r="C286" s="95" t="s">
        <v>1075</v>
      </c>
      <c r="D286" s="96" t="s">
        <v>841</v>
      </c>
      <c r="E286" s="97">
        <v>62.62</v>
      </c>
      <c r="F286" s="98"/>
      <c r="G286" s="99"/>
      <c r="H286" s="98"/>
      <c r="I286" s="98"/>
      <c r="J286" s="98"/>
      <c r="K286" s="99"/>
      <c r="L286" s="100"/>
      <c r="M286" s="98" t="str">
        <f t="shared" si="9"/>
        <v> </v>
      </c>
      <c r="N286" s="96"/>
    </row>
    <row r="287" spans="1:14" ht="12.75">
      <c r="A287" s="93">
        <v>256</v>
      </c>
      <c r="B287" s="94" t="s">
        <v>1076</v>
      </c>
      <c r="C287" s="95" t="s">
        <v>1077</v>
      </c>
      <c r="D287" s="96" t="s">
        <v>890</v>
      </c>
      <c r="E287" s="97"/>
      <c r="F287" s="98"/>
      <c r="G287" s="99"/>
      <c r="H287" s="98"/>
      <c r="I287" s="98"/>
      <c r="J287" s="98"/>
      <c r="K287" s="99"/>
      <c r="L287" s="100"/>
      <c r="M287" s="98" t="str">
        <f t="shared" si="9"/>
        <v> </v>
      </c>
      <c r="N287" s="96"/>
    </row>
    <row r="288" spans="1:14" ht="22.5">
      <c r="A288" s="93">
        <v>257</v>
      </c>
      <c r="B288" s="94" t="s">
        <v>1078</v>
      </c>
      <c r="C288" s="95" t="s">
        <v>1079</v>
      </c>
      <c r="D288" s="96" t="s">
        <v>720</v>
      </c>
      <c r="E288" s="97">
        <v>4.59</v>
      </c>
      <c r="F288" s="98"/>
      <c r="G288" s="99"/>
      <c r="H288" s="98"/>
      <c r="I288" s="98"/>
      <c r="J288" s="98"/>
      <c r="K288" s="99"/>
      <c r="L288" s="100"/>
      <c r="M288" s="98" t="str">
        <f t="shared" si="9"/>
        <v> </v>
      </c>
      <c r="N288" s="96"/>
    </row>
    <row r="289" spans="1:14" ht="12.75">
      <c r="A289" s="93">
        <v>258</v>
      </c>
      <c r="B289" s="94" t="s">
        <v>1080</v>
      </c>
      <c r="C289" s="95" t="s">
        <v>1081</v>
      </c>
      <c r="D289" s="96" t="s">
        <v>637</v>
      </c>
      <c r="E289" s="97">
        <v>0.9599</v>
      </c>
      <c r="F289" s="98"/>
      <c r="G289" s="99"/>
      <c r="H289" s="98"/>
      <c r="I289" s="98"/>
      <c r="J289" s="98"/>
      <c r="K289" s="99"/>
      <c r="L289" s="100"/>
      <c r="M289" s="98" t="str">
        <f t="shared" si="9"/>
        <v> </v>
      </c>
      <c r="N289" s="96"/>
    </row>
    <row r="290" spans="1:14" ht="12.75">
      <c r="A290" s="93">
        <v>259</v>
      </c>
      <c r="B290" s="94" t="s">
        <v>1082</v>
      </c>
      <c r="C290" s="95" t="s">
        <v>1083</v>
      </c>
      <c r="D290" s="96" t="s">
        <v>684</v>
      </c>
      <c r="E290" s="97"/>
      <c r="F290" s="98"/>
      <c r="G290" s="99"/>
      <c r="H290" s="98"/>
      <c r="I290" s="98"/>
      <c r="J290" s="98"/>
      <c r="K290" s="99"/>
      <c r="L290" s="100"/>
      <c r="M290" s="98" t="str">
        <f t="shared" si="9"/>
        <v> </v>
      </c>
      <c r="N290" s="96"/>
    </row>
    <row r="291" spans="1:14" ht="12.75">
      <c r="A291" s="93">
        <v>260</v>
      </c>
      <c r="B291" s="94" t="s">
        <v>1084</v>
      </c>
      <c r="C291" s="95" t="s">
        <v>1085</v>
      </c>
      <c r="D291" s="96" t="s">
        <v>890</v>
      </c>
      <c r="E291" s="97">
        <v>22</v>
      </c>
      <c r="F291" s="98"/>
      <c r="G291" s="99"/>
      <c r="H291" s="98"/>
      <c r="I291" s="98"/>
      <c r="J291" s="98"/>
      <c r="K291" s="99"/>
      <c r="L291" s="100"/>
      <c r="M291" s="98" t="str">
        <f t="shared" si="9"/>
        <v> </v>
      </c>
      <c r="N291" s="96"/>
    </row>
    <row r="292" spans="1:14" ht="22.5">
      <c r="A292" s="93">
        <v>261</v>
      </c>
      <c r="B292" s="94" t="s">
        <v>1086</v>
      </c>
      <c r="C292" s="95" t="s">
        <v>1087</v>
      </c>
      <c r="D292" s="96" t="s">
        <v>890</v>
      </c>
      <c r="E292" s="97">
        <v>1</v>
      </c>
      <c r="F292" s="98"/>
      <c r="G292" s="99"/>
      <c r="H292" s="98"/>
      <c r="I292" s="98"/>
      <c r="J292" s="98"/>
      <c r="K292" s="99"/>
      <c r="L292" s="100"/>
      <c r="M292" s="98" t="str">
        <f t="shared" si="9"/>
        <v> </v>
      </c>
      <c r="N292" s="96"/>
    </row>
    <row r="293" spans="1:14" ht="22.5">
      <c r="A293" s="93">
        <v>262</v>
      </c>
      <c r="B293" s="94" t="s">
        <v>1088</v>
      </c>
      <c r="C293" s="95" t="s">
        <v>1089</v>
      </c>
      <c r="D293" s="96" t="s">
        <v>890</v>
      </c>
      <c r="E293" s="97">
        <v>0.05</v>
      </c>
      <c r="F293" s="98"/>
      <c r="G293" s="99"/>
      <c r="H293" s="98"/>
      <c r="I293" s="98"/>
      <c r="J293" s="98"/>
      <c r="K293" s="99"/>
      <c r="L293" s="100"/>
      <c r="M293" s="98" t="str">
        <f t="shared" si="9"/>
        <v> </v>
      </c>
      <c r="N293" s="96"/>
    </row>
    <row r="294" spans="1:14" ht="12.75">
      <c r="A294" s="93">
        <v>263</v>
      </c>
      <c r="B294" s="94" t="s">
        <v>1090</v>
      </c>
      <c r="C294" s="95" t="s">
        <v>1091</v>
      </c>
      <c r="D294" s="96" t="s">
        <v>653</v>
      </c>
      <c r="E294" s="97">
        <v>2.305</v>
      </c>
      <c r="F294" s="98"/>
      <c r="G294" s="99"/>
      <c r="H294" s="98"/>
      <c r="I294" s="98"/>
      <c r="J294" s="98"/>
      <c r="K294" s="99"/>
      <c r="L294" s="100"/>
      <c r="M294" s="98" t="str">
        <f t="shared" si="9"/>
        <v> </v>
      </c>
      <c r="N294" s="96"/>
    </row>
    <row r="295" spans="1:14" ht="12.75">
      <c r="A295" s="93">
        <v>264</v>
      </c>
      <c r="B295" s="94" t="s">
        <v>1092</v>
      </c>
      <c r="C295" s="95" t="s">
        <v>1093</v>
      </c>
      <c r="D295" s="96" t="s">
        <v>637</v>
      </c>
      <c r="E295" s="97">
        <v>18.55</v>
      </c>
      <c r="F295" s="98"/>
      <c r="G295" s="99"/>
      <c r="H295" s="98"/>
      <c r="I295" s="98"/>
      <c r="J295" s="98"/>
      <c r="K295" s="99"/>
      <c r="L295" s="100"/>
      <c r="M295" s="98" t="str">
        <f t="shared" si="9"/>
        <v> </v>
      </c>
      <c r="N295" s="96"/>
    </row>
    <row r="296" spans="1:14" ht="12.75">
      <c r="A296" s="93">
        <v>265</v>
      </c>
      <c r="B296" s="94" t="s">
        <v>1094</v>
      </c>
      <c r="C296" s="95" t="s">
        <v>1095</v>
      </c>
      <c r="D296" s="96" t="s">
        <v>841</v>
      </c>
      <c r="E296" s="97">
        <v>52.72</v>
      </c>
      <c r="F296" s="98"/>
      <c r="G296" s="99"/>
      <c r="H296" s="98"/>
      <c r="I296" s="98"/>
      <c r="J296" s="98"/>
      <c r="K296" s="99"/>
      <c r="L296" s="100"/>
      <c r="M296" s="98" t="str">
        <f t="shared" si="9"/>
        <v> </v>
      </c>
      <c r="N296" s="96"/>
    </row>
    <row r="297" spans="1:14" ht="22.5">
      <c r="A297" s="93">
        <v>266</v>
      </c>
      <c r="B297" s="94" t="s">
        <v>1096</v>
      </c>
      <c r="C297" s="95" t="s">
        <v>1097</v>
      </c>
      <c r="D297" s="96" t="s">
        <v>841</v>
      </c>
      <c r="E297" s="97">
        <v>597.88</v>
      </c>
      <c r="F297" s="98"/>
      <c r="G297" s="99"/>
      <c r="H297" s="98"/>
      <c r="I297" s="98"/>
      <c r="J297" s="98"/>
      <c r="K297" s="99"/>
      <c r="L297" s="100"/>
      <c r="M297" s="98" t="str">
        <f t="shared" si="9"/>
        <v> </v>
      </c>
      <c r="N297" s="96"/>
    </row>
    <row r="298" spans="1:14" ht="33.75">
      <c r="A298" s="93">
        <v>267</v>
      </c>
      <c r="B298" s="94" t="s">
        <v>1098</v>
      </c>
      <c r="C298" s="95" t="s">
        <v>1099</v>
      </c>
      <c r="D298" s="96" t="s">
        <v>890</v>
      </c>
      <c r="E298" s="97">
        <v>16</v>
      </c>
      <c r="F298" s="98"/>
      <c r="G298" s="99"/>
      <c r="H298" s="98"/>
      <c r="I298" s="98"/>
      <c r="J298" s="98"/>
      <c r="K298" s="99"/>
      <c r="L298" s="100"/>
      <c r="M298" s="98" t="str">
        <f t="shared" si="9"/>
        <v> </v>
      </c>
      <c r="N298" s="96"/>
    </row>
    <row r="299" spans="1:14" ht="22.5">
      <c r="A299" s="93">
        <v>268</v>
      </c>
      <c r="B299" s="94" t="s">
        <v>1100</v>
      </c>
      <c r="C299" s="95" t="s">
        <v>1101</v>
      </c>
      <c r="D299" s="96" t="s">
        <v>890</v>
      </c>
      <c r="E299" s="97">
        <v>17</v>
      </c>
      <c r="F299" s="98"/>
      <c r="G299" s="99"/>
      <c r="H299" s="98"/>
      <c r="I299" s="98"/>
      <c r="J299" s="98"/>
      <c r="K299" s="99"/>
      <c r="L299" s="100"/>
      <c r="M299" s="98" t="str">
        <f t="shared" si="9"/>
        <v> </v>
      </c>
      <c r="N299" s="96"/>
    </row>
    <row r="300" spans="1:14" ht="12.75">
      <c r="A300" s="93">
        <v>269</v>
      </c>
      <c r="B300" s="94" t="s">
        <v>1102</v>
      </c>
      <c r="C300" s="95" t="s">
        <v>1103</v>
      </c>
      <c r="D300" s="96" t="s">
        <v>894</v>
      </c>
      <c r="E300" s="97"/>
      <c r="F300" s="98"/>
      <c r="G300" s="99"/>
      <c r="H300" s="98"/>
      <c r="I300" s="98"/>
      <c r="J300" s="98"/>
      <c r="K300" s="99"/>
      <c r="L300" s="100"/>
      <c r="M300" s="98" t="str">
        <f t="shared" si="9"/>
        <v> </v>
      </c>
      <c r="N300" s="96"/>
    </row>
    <row r="301" spans="1:14" ht="12.75">
      <c r="A301" s="109"/>
      <c r="B301" s="110" t="s">
        <v>158</v>
      </c>
      <c r="C301" s="111" t="s">
        <v>981</v>
      </c>
      <c r="D301" s="112" t="s">
        <v>552</v>
      </c>
      <c r="E301" s="113"/>
      <c r="F301" s="114"/>
      <c r="G301" s="115">
        <v>183358</v>
      </c>
      <c r="H301" s="114"/>
      <c r="I301" s="114"/>
      <c r="J301" s="114"/>
      <c r="K301" s="115">
        <v>752105</v>
      </c>
      <c r="L301" s="116"/>
      <c r="M301" s="114">
        <f t="shared" si="9"/>
        <v>4.101839025294779</v>
      </c>
      <c r="N301" s="112"/>
    </row>
    <row r="302" spans="1:14" ht="12.75">
      <c r="A302" s="193" t="s">
        <v>357</v>
      </c>
      <c r="B302" s="157"/>
      <c r="C302" s="157"/>
      <c r="D302" s="157"/>
      <c r="E302" s="157"/>
      <c r="F302" s="157"/>
      <c r="G302" s="117">
        <v>227188</v>
      </c>
      <c r="H302" s="118"/>
      <c r="I302" s="118"/>
      <c r="J302" s="118"/>
      <c r="K302" s="117">
        <v>1140614</v>
      </c>
      <c r="L302" s="119"/>
      <c r="M302" s="117">
        <f aca="true" ca="1" t="shared" si="10" ref="M302:M313">IF(ISNUMBER(INDIRECT("K"&amp;ROW())/INDIRECT("G"&amp;ROW())),INDIRECT("K"&amp;ROW())/INDIRECT("G"&amp;ROW())," ")</f>
        <v>5.02057326971495</v>
      </c>
      <c r="N302" s="120" t="s">
        <v>1104</v>
      </c>
    </row>
    <row r="303" spans="1:14" ht="12.75">
      <c r="A303" s="193" t="s">
        <v>346</v>
      </c>
      <c r="B303" s="157"/>
      <c r="C303" s="157"/>
      <c r="D303" s="157"/>
      <c r="E303" s="157"/>
      <c r="F303" s="157"/>
      <c r="G303" s="117"/>
      <c r="H303" s="118"/>
      <c r="I303" s="118"/>
      <c r="J303" s="118"/>
      <c r="K303" s="117"/>
      <c r="L303" s="119"/>
      <c r="M303" s="117" t="str">
        <f ca="1" t="shared" si="10"/>
        <v> </v>
      </c>
      <c r="N303" s="120" t="s">
        <v>1104</v>
      </c>
    </row>
    <row r="304" spans="1:14" ht="12.75">
      <c r="A304" s="193" t="s">
        <v>347</v>
      </c>
      <c r="B304" s="157"/>
      <c r="C304" s="157"/>
      <c r="D304" s="157"/>
      <c r="E304" s="157"/>
      <c r="F304" s="157"/>
      <c r="G304" s="117">
        <v>23093</v>
      </c>
      <c r="H304" s="118"/>
      <c r="I304" s="118"/>
      <c r="J304" s="118"/>
      <c r="K304" s="117">
        <v>290360</v>
      </c>
      <c r="L304" s="119"/>
      <c r="M304" s="117">
        <f ca="1" t="shared" si="10"/>
        <v>12.57350712337072</v>
      </c>
      <c r="N304" s="120" t="s">
        <v>1104</v>
      </c>
    </row>
    <row r="305" spans="1:14" ht="12.75">
      <c r="A305" s="193" t="s">
        <v>348</v>
      </c>
      <c r="B305" s="157"/>
      <c r="C305" s="157"/>
      <c r="D305" s="157"/>
      <c r="E305" s="157"/>
      <c r="F305" s="157"/>
      <c r="G305" s="117">
        <v>183358</v>
      </c>
      <c r="H305" s="118"/>
      <c r="I305" s="118"/>
      <c r="J305" s="118"/>
      <c r="K305" s="117">
        <v>752105</v>
      </c>
      <c r="L305" s="119"/>
      <c r="M305" s="117">
        <f ca="1" t="shared" si="10"/>
        <v>4.101839025294779</v>
      </c>
      <c r="N305" s="120" t="s">
        <v>1104</v>
      </c>
    </row>
    <row r="306" spans="1:14" ht="12.75">
      <c r="A306" s="193" t="s">
        <v>349</v>
      </c>
      <c r="B306" s="157"/>
      <c r="C306" s="157"/>
      <c r="D306" s="157"/>
      <c r="E306" s="157"/>
      <c r="F306" s="157"/>
      <c r="G306" s="117">
        <v>23282</v>
      </c>
      <c r="H306" s="118"/>
      <c r="I306" s="118"/>
      <c r="J306" s="118"/>
      <c r="K306" s="117">
        <v>130162</v>
      </c>
      <c r="L306" s="119"/>
      <c r="M306" s="117">
        <f ca="1" t="shared" si="10"/>
        <v>5.590670904561464</v>
      </c>
      <c r="N306" s="120" t="s">
        <v>1104</v>
      </c>
    </row>
    <row r="307" spans="1:14" ht="12.75">
      <c r="A307" s="194" t="s">
        <v>350</v>
      </c>
      <c r="B307" s="159"/>
      <c r="C307" s="159"/>
      <c r="D307" s="159"/>
      <c r="E307" s="159"/>
      <c r="F307" s="159"/>
      <c r="G307" s="117">
        <v>24842</v>
      </c>
      <c r="H307" s="118"/>
      <c r="I307" s="118"/>
      <c r="J307" s="118"/>
      <c r="K307" s="117">
        <v>265491</v>
      </c>
      <c r="L307" s="119"/>
      <c r="M307" s="117">
        <f ca="1" t="shared" si="10"/>
        <v>10.687182996538121</v>
      </c>
      <c r="N307" s="120" t="s">
        <v>1104</v>
      </c>
    </row>
    <row r="308" spans="1:14" ht="12.75">
      <c r="A308" s="194" t="s">
        <v>351</v>
      </c>
      <c r="B308" s="159"/>
      <c r="C308" s="159"/>
      <c r="D308" s="159"/>
      <c r="E308" s="159"/>
      <c r="F308" s="159"/>
      <c r="G308" s="117">
        <v>13685</v>
      </c>
      <c r="H308" s="118"/>
      <c r="I308" s="118"/>
      <c r="J308" s="118"/>
      <c r="K308" s="117">
        <v>137665</v>
      </c>
      <c r="L308" s="119"/>
      <c r="M308" s="117">
        <f ca="1" t="shared" si="10"/>
        <v>10.059554256485203</v>
      </c>
      <c r="N308" s="120" t="s">
        <v>1104</v>
      </c>
    </row>
    <row r="309" spans="1:14" ht="12.75">
      <c r="A309" s="194" t="s">
        <v>358</v>
      </c>
      <c r="B309" s="159"/>
      <c r="C309" s="159"/>
      <c r="D309" s="159"/>
      <c r="E309" s="159"/>
      <c r="F309" s="159"/>
      <c r="G309" s="117"/>
      <c r="H309" s="118"/>
      <c r="I309" s="118"/>
      <c r="J309" s="118"/>
      <c r="K309" s="117"/>
      <c r="L309" s="119"/>
      <c r="M309" s="117" t="str">
        <f ca="1" t="shared" si="10"/>
        <v> </v>
      </c>
      <c r="N309" s="120" t="s">
        <v>1104</v>
      </c>
    </row>
    <row r="310" spans="1:14" ht="12.75">
      <c r="A310" s="193" t="s">
        <v>353</v>
      </c>
      <c r="B310" s="157"/>
      <c r="C310" s="157"/>
      <c r="D310" s="157"/>
      <c r="E310" s="157"/>
      <c r="F310" s="157"/>
      <c r="G310" s="117">
        <v>248667</v>
      </c>
      <c r="H310" s="118"/>
      <c r="I310" s="118"/>
      <c r="J310" s="118"/>
      <c r="K310" s="117">
        <v>1456864</v>
      </c>
      <c r="L310" s="119"/>
      <c r="M310" s="117">
        <f ca="1" t="shared" si="10"/>
        <v>5.858694559390671</v>
      </c>
      <c r="N310" s="120" t="s">
        <v>1104</v>
      </c>
    </row>
    <row r="311" spans="1:14" ht="12.75">
      <c r="A311" s="193" t="s">
        <v>354</v>
      </c>
      <c r="B311" s="157"/>
      <c r="C311" s="157"/>
      <c r="D311" s="157"/>
      <c r="E311" s="157"/>
      <c r="F311" s="157"/>
      <c r="G311" s="117">
        <v>17048</v>
      </c>
      <c r="H311" s="118"/>
      <c r="I311" s="118"/>
      <c r="J311" s="118"/>
      <c r="K311" s="117">
        <v>86906</v>
      </c>
      <c r="L311" s="119"/>
      <c r="M311" s="117">
        <f ca="1" t="shared" si="10"/>
        <v>5.097724073205068</v>
      </c>
      <c r="N311" s="120" t="s">
        <v>1104</v>
      </c>
    </row>
    <row r="312" spans="1:14" ht="12.75">
      <c r="A312" s="193" t="s">
        <v>355</v>
      </c>
      <c r="B312" s="157"/>
      <c r="C312" s="157"/>
      <c r="D312" s="157"/>
      <c r="E312" s="157"/>
      <c r="F312" s="157"/>
      <c r="G312" s="117">
        <v>265715</v>
      </c>
      <c r="H312" s="118"/>
      <c r="I312" s="118"/>
      <c r="J312" s="118"/>
      <c r="K312" s="117">
        <v>1543770</v>
      </c>
      <c r="L312" s="119"/>
      <c r="M312" s="117">
        <f ca="1" t="shared" si="10"/>
        <v>5.809871478840111</v>
      </c>
      <c r="N312" s="120" t="s">
        <v>1104</v>
      </c>
    </row>
    <row r="313" spans="1:14" ht="12.75">
      <c r="A313" s="194" t="s">
        <v>359</v>
      </c>
      <c r="B313" s="159"/>
      <c r="C313" s="159"/>
      <c r="D313" s="159"/>
      <c r="E313" s="159"/>
      <c r="F313" s="159"/>
      <c r="G313" s="117">
        <v>265715</v>
      </c>
      <c r="H313" s="118"/>
      <c r="I313" s="118"/>
      <c r="J313" s="118"/>
      <c r="K313" s="117">
        <v>1543770</v>
      </c>
      <c r="L313" s="119"/>
      <c r="M313" s="117">
        <f ca="1" t="shared" si="10"/>
        <v>5.809871478840111</v>
      </c>
      <c r="N313" s="120" t="s">
        <v>1104</v>
      </c>
    </row>
    <row r="314" spans="1:14" ht="12.75">
      <c r="A314" s="26"/>
      <c r="B314" s="152" t="s">
        <v>1105</v>
      </c>
      <c r="C314" s="152"/>
      <c r="G314" s="36"/>
      <c r="H314" s="37"/>
      <c r="I314" s="37"/>
      <c r="J314" s="37"/>
      <c r="K314" s="36">
        <v>277879</v>
      </c>
      <c r="L314" s="32"/>
      <c r="M314" s="36"/>
      <c r="N314" s="26"/>
    </row>
    <row r="315" spans="1:14" ht="12.75">
      <c r="A315" s="1"/>
      <c r="B315" s="8" t="s">
        <v>1106</v>
      </c>
      <c r="C315" s="8"/>
      <c r="D315" s="2"/>
      <c r="E315" s="2"/>
      <c r="F315" s="2"/>
      <c r="G315" s="2"/>
      <c r="H315" s="2"/>
      <c r="I315" s="2"/>
      <c r="J315" s="2"/>
      <c r="K315" s="2">
        <v>1821649</v>
      </c>
      <c r="L315" s="33"/>
      <c r="M315" s="2"/>
      <c r="N315" s="2"/>
    </row>
    <row r="316" spans="1:14" ht="12.75">
      <c r="A316" s="1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3"/>
      <c r="M316" s="2"/>
      <c r="N316" s="2"/>
    </row>
    <row r="317" spans="1:14" ht="12.75">
      <c r="A317" s="1"/>
      <c r="B317" s="153" t="s">
        <v>1396</v>
      </c>
      <c r="C317" s="153"/>
      <c r="D317" s="2"/>
      <c r="E317" s="2"/>
      <c r="F317" s="2"/>
      <c r="G317" s="2"/>
      <c r="H317" s="2"/>
      <c r="I317" s="2"/>
      <c r="J317" s="2"/>
      <c r="K317" s="2"/>
      <c r="L317" s="33"/>
      <c r="M317" s="2"/>
      <c r="N317" s="2"/>
    </row>
    <row r="318" spans="1:14" ht="12.75">
      <c r="A318" s="13"/>
      <c r="B318" s="153" t="s">
        <v>1397</v>
      </c>
      <c r="C318" s="153"/>
      <c r="D318" s="2"/>
      <c r="E318" s="2"/>
      <c r="F318" s="2"/>
      <c r="G318" s="2"/>
      <c r="H318" s="2"/>
      <c r="I318" s="2"/>
      <c r="J318" s="2"/>
      <c r="K318" s="2"/>
      <c r="L318" s="33"/>
      <c r="M318" s="2"/>
      <c r="N318" s="2"/>
    </row>
    <row r="319" spans="2:3" ht="12.75">
      <c r="B319" s="154"/>
      <c r="C319" s="154"/>
    </row>
  </sheetData>
  <sheetProtection/>
  <mergeCells count="47">
    <mergeCell ref="A5:N5"/>
    <mergeCell ref="A6:N6"/>
    <mergeCell ref="A7:N7"/>
    <mergeCell ref="A8:N8"/>
    <mergeCell ref="G10:I10"/>
    <mergeCell ref="G11:H11"/>
    <mergeCell ref="J11:K11"/>
    <mergeCell ref="G14:H14"/>
    <mergeCell ref="J10:M10"/>
    <mergeCell ref="G12:H12"/>
    <mergeCell ref="J12:K12"/>
    <mergeCell ref="G13:H13"/>
    <mergeCell ref="J13:K13"/>
    <mergeCell ref="J14:K14"/>
    <mergeCell ref="M20:M22"/>
    <mergeCell ref="N20:N22"/>
    <mergeCell ref="D21:D22"/>
    <mergeCell ref="H21:I21"/>
    <mergeCell ref="J21:K21"/>
    <mergeCell ref="F20:G21"/>
    <mergeCell ref="H20:K20"/>
    <mergeCell ref="G15:H15"/>
    <mergeCell ref="J15:K15"/>
    <mergeCell ref="A20:A22"/>
    <mergeCell ref="B20:B22"/>
    <mergeCell ref="C20:C22"/>
    <mergeCell ref="E20:E22"/>
    <mergeCell ref="A24:N24"/>
    <mergeCell ref="A25:N25"/>
    <mergeCell ref="A54:N54"/>
    <mergeCell ref="A130:N130"/>
    <mergeCell ref="A247:N247"/>
    <mergeCell ref="A250:N250"/>
    <mergeCell ref="A282:N282"/>
    <mergeCell ref="A283:N283"/>
    <mergeCell ref="A302:F302"/>
    <mergeCell ref="A303:F303"/>
    <mergeCell ref="A304:F304"/>
    <mergeCell ref="A305:F305"/>
    <mergeCell ref="A312:F312"/>
    <mergeCell ref="A313:F313"/>
    <mergeCell ref="A306:F306"/>
    <mergeCell ref="A307:F307"/>
    <mergeCell ref="A308:F308"/>
    <mergeCell ref="A309:F309"/>
    <mergeCell ref="A310:F310"/>
    <mergeCell ref="A311:F311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User-E</cp:lastModifiedBy>
  <cp:lastPrinted>2004-07-27T05:56:58Z</cp:lastPrinted>
  <dcterms:created xsi:type="dcterms:W3CDTF">2003-01-28T12:33:10Z</dcterms:created>
  <dcterms:modified xsi:type="dcterms:W3CDTF">2017-09-22T12:21:36Z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