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Локальная смета" sheetId="1" r:id="rId1"/>
  </sheets>
  <definedNames>
    <definedName name="_xlnm.Print_Titles" localSheetId="0">'Локальная смета'!$30:$30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6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8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2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4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5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2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30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30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30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30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30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30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30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30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30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30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30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30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30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30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30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30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30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30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506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508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2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360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360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360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360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360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360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5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0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20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30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2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2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360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M30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30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sharedStrings.xml><?xml version="1.0" encoding="utf-8"?>
<sst xmlns="http://schemas.openxmlformats.org/spreadsheetml/2006/main" count="1788" uniqueCount="1025">
  <si>
    <t>ТЕР24-02-005-03
Установка отвода на газопроводе из полиэтиленовых труб в горизонтальной плоскости, диаметр отвода: 110 мм
1 отвод</t>
  </si>
  <si>
    <t>26,64
_____
556,27</t>
  </si>
  <si>
    <t>4880
277
161</t>
  </si>
  <si>
    <t>213
_____
4450</t>
  </si>
  <si>
    <t>2679
_____
5938</t>
  </si>
  <si>
    <t>2511
289
168</t>
  </si>
  <si>
    <t>222
_____
2059</t>
  </si>
  <si>
    <t>2792
_____
5806</t>
  </si>
  <si>
    <t>ТЕР24-02-005-02
Установка отвода на газопроводе из полиэтиленовых труб в горизонтальной плоскости, диаметр отвода: 63 мм
1 отвод</t>
  </si>
  <si>
    <t>16,54
_____
376,9</t>
  </si>
  <si>
    <t>409
22
13</t>
  </si>
  <si>
    <t>17
_____
377</t>
  </si>
  <si>
    <t>208
_____
344</t>
  </si>
  <si>
    <t>212
23
14</t>
  </si>
  <si>
    <t>18
_____
178</t>
  </si>
  <si>
    <t>222
_____
333</t>
  </si>
  <si>
    <t>ТССЦ-507-0723
Заглушка полиэтиленовая с удлиненным хвостовиком SDR 11, диаметр 110 мм (ТУ2248-001-18425183-01)
шт.</t>
  </si>
  <si>
    <t xml:space="preserve">
_____
1820</t>
  </si>
  <si>
    <t xml:space="preserve">
_____
3640</t>
  </si>
  <si>
    <t xml:space="preserve">
_____
490</t>
  </si>
  <si>
    <t>314
36
21</t>
  </si>
  <si>
    <t>28
_____
257</t>
  </si>
  <si>
    <t>349
_____
726</t>
  </si>
  <si>
    <t>ТССЦ-507-0722
Заглушка полиэтиленовая с удлиненным хвостовиком SDR 11, диаметр 63 мм  для газопроводов(ТУ2248-001-18425183-01)
шт.</t>
  </si>
  <si>
    <t xml:space="preserve">
_____
619</t>
  </si>
  <si>
    <t xml:space="preserve">
_____
1238</t>
  </si>
  <si>
    <t xml:space="preserve">
_____
112</t>
  </si>
  <si>
    <t>ТЕР24-02-007-02
Установка седелок крановых полиэтиленовых с закладными нагревателями на газопроводе из полиэтиленовых труб , диаметры соединяемых труб: 110х32, 110х63 мм
1 соединение</t>
  </si>
  <si>
    <t>18,33
_____
437,16</t>
  </si>
  <si>
    <t>6552
334
194</t>
  </si>
  <si>
    <t>257
_____
6120</t>
  </si>
  <si>
    <t>3224
_____
184</t>
  </si>
  <si>
    <t>ТССЦ-507-0850
Седелка полиэтиленовая с ответной нижней частью Д=110х32 мм
шт.</t>
  </si>
  <si>
    <t xml:space="preserve">
_____
472,15</t>
  </si>
  <si>
    <t xml:space="preserve">
_____
6610</t>
  </si>
  <si>
    <t xml:space="preserve">
_____
25864</t>
  </si>
  <si>
    <t>1905
173
101</t>
  </si>
  <si>
    <t>133
_____
1669</t>
  </si>
  <si>
    <t>1678
_____
3234</t>
  </si>
  <si>
    <t>ТЕР24-02-007-01
Установка седелок крановых полиэтиленовых с закладными нагревателями на газопроводе из полиэтиленовых труб , диаметры соединяемых труб: 63х32 мм
1 соединение</t>
  </si>
  <si>
    <t>12,57
_____
3,16</t>
  </si>
  <si>
    <t>75
49
29</t>
  </si>
  <si>
    <t>38
_____
9</t>
  </si>
  <si>
    <t>474
_____
39</t>
  </si>
  <si>
    <t>ТССЦ-507-0845
Седелка крановая полиэтиленовая с закладными электронагревателями SDR 11, 63х32
шт.</t>
  </si>
  <si>
    <t xml:space="preserve">
_____
325</t>
  </si>
  <si>
    <t xml:space="preserve">
_____
975</t>
  </si>
  <si>
    <t xml:space="preserve">
_____
4546</t>
  </si>
  <si>
    <t>408
38
22</t>
  </si>
  <si>
    <t>29
_____
357</t>
  </si>
  <si>
    <t>360
_____
692</t>
  </si>
  <si>
    <t xml:space="preserve">                                   Домовое подключение</t>
  </si>
  <si>
    <t>ТЕР16-05-001-01
Установка вентилей, задвижек, затворов, клапанов обратных, кранов проходных на трубопроводах из стальных труб диаметром: до 25 мм
1 шт.</t>
  </si>
  <si>
    <t>16,86
_____
19,43</t>
  </si>
  <si>
    <t>882
475
262</t>
  </si>
  <si>
    <t>371
_____
428</t>
  </si>
  <si>
    <t>4662
_____
6736</t>
  </si>
  <si>
    <t>ТССЦ-302-1975
Краны газовые шаровые BROEN BALLOMAX, со сварным присоединением, стандартным проходом, с ручкой, серии КШГ 70.102, давлением 4,0 МПа (40 кгс/см2), диаметром 25 мм
шт.</t>
  </si>
  <si>
    <t xml:space="preserve">
_____
64,3</t>
  </si>
  <si>
    <t xml:space="preserve">
_____
1415</t>
  </si>
  <si>
    <t xml:space="preserve">
_____
46865</t>
  </si>
  <si>
    <t>ТЕР16-02-003-03
Прокладка трубопроводов газоснабжения из стальных водогазопроводных неоцинкованных труб диаметром: 25 мм
100 м трубопровода</t>
  </si>
  <si>
    <t>375,87
_____
3598,53</t>
  </si>
  <si>
    <t>67,61
_____
2,45</t>
  </si>
  <si>
    <t>1778
212
117</t>
  </si>
  <si>
    <t>165
_____
1583</t>
  </si>
  <si>
    <t>30
_____
1</t>
  </si>
  <si>
    <t>2079
_____
7742</t>
  </si>
  <si>
    <t>172
_____
14</t>
  </si>
  <si>
    <t>71,47
_____
299,62</t>
  </si>
  <si>
    <t>32
5
4</t>
  </si>
  <si>
    <t>6
_____
25</t>
  </si>
  <si>
    <t>76
_____
53</t>
  </si>
  <si>
    <t>58
2
1</t>
  </si>
  <si>
    <t>2
_____
55</t>
  </si>
  <si>
    <t>30
_____
237</t>
  </si>
  <si>
    <t>ТЕР22-01-021-02
Укладка трубопроводов из полиэтиленовых труб диаметром: 65 мм
1 км трубопровода</t>
  </si>
  <si>
    <t>2437,69
_____
26,5</t>
  </si>
  <si>
    <t>2431,01
_____
390,08</t>
  </si>
  <si>
    <t>167
125
73</t>
  </si>
  <si>
    <t>83
_____
1</t>
  </si>
  <si>
    <t>83
_____
13</t>
  </si>
  <si>
    <t>1048
_____
7</t>
  </si>
  <si>
    <t>520
_____
168</t>
  </si>
  <si>
    <t>ТССЦ-507-2007
Труба ПЭ 63 SDR 11 (Т), наружный диаметр 63 мм (ГОСТ 18599-2001)
10 м</t>
  </si>
  <si>
    <t xml:space="preserve">
_____
280</t>
  </si>
  <si>
    <t xml:space="preserve">
_____
958</t>
  </si>
  <si>
    <t xml:space="preserve">
_____
4992</t>
  </si>
  <si>
    <t>ТЕР22-05-003-01
Протаскивание в футляр стальных труб диаметром: 100 мм
100 м трубы, уложенной в футляр</t>
  </si>
  <si>
    <t>1026,3
_____
1111,06</t>
  </si>
  <si>
    <t>698
426
248</t>
  </si>
  <si>
    <t>328
_____
356</t>
  </si>
  <si>
    <t>4129
_____
1967</t>
  </si>
  <si>
    <t>ТССЦ-507-3723
Труба напорная из полиэтилена PE 100 для газопроводов ПЭ100 SDR11, размером 32х3,0 мм (ГОСТ Р 50838-95)
м</t>
  </si>
  <si>
    <t xml:space="preserve">
_____
8,57</t>
  </si>
  <si>
    <t xml:space="preserve">
_____
274</t>
  </si>
  <si>
    <t xml:space="preserve">
_____
1553</t>
  </si>
  <si>
    <t>ТССЦ-507-0770
Соединительная арматура трубопроводов, переход диаметром 32х25 мм
10 шт.</t>
  </si>
  <si>
    <t xml:space="preserve">
_____
39</t>
  </si>
  <si>
    <t xml:space="preserve">
_____
86</t>
  </si>
  <si>
    <t xml:space="preserve">
_____
1693</t>
  </si>
  <si>
    <t>2994
273
159</t>
  </si>
  <si>
    <t>210
_____
2622</t>
  </si>
  <si>
    <t>2637
_____
5082</t>
  </si>
  <si>
    <t>ТЕР22-01-012-02
Укладка стальных водопроводных труб с пневматическим испытанием диаметром: 75 мм
1 км трубопровода</t>
  </si>
  <si>
    <t>5733,42
_____
524,88</t>
  </si>
  <si>
    <t>5217,19
_____
983,54</t>
  </si>
  <si>
    <t>140
107
62</t>
  </si>
  <si>
    <t>70
_____
6</t>
  </si>
  <si>
    <t>64
_____
12</t>
  </si>
  <si>
    <t>879
_____
46</t>
  </si>
  <si>
    <t>412
_____
151</t>
  </si>
  <si>
    <t>ТЕР22-02-010-02
Нанесение весьма усиленной антикоррозионной изоляции из полимерных липких лент на стальные трубопроводы диаметром: 75 мм
1 км трубопровода</t>
  </si>
  <si>
    <t>2665,37
_____
19726,4</t>
  </si>
  <si>
    <t>983,77
_____
96,49</t>
  </si>
  <si>
    <t>285
44
26</t>
  </si>
  <si>
    <t>33
_____
240</t>
  </si>
  <si>
    <t>12
_____
1</t>
  </si>
  <si>
    <t>409
_____
702</t>
  </si>
  <si>
    <t>55
_____
15</t>
  </si>
  <si>
    <t>ТССЦ-103-0152
Трубы стальные электросварные прямошовные со снятой фаской из стали марок БСт2кп-БСт4кп и БСт2пс-БСт4пс наружный диаметр 89 мм, толщина стенки 2,8 мм
м</t>
  </si>
  <si>
    <t xml:space="preserve">
_____
38,9</t>
  </si>
  <si>
    <t xml:space="preserve">
_____
475</t>
  </si>
  <si>
    <t xml:space="preserve">
_____
2664</t>
  </si>
  <si>
    <t>ТЕР16-07-006-01
Заделка сальников при проходе труб через фундаменты или стены подвала диаметром: до 100 мм
1 сальник</t>
  </si>
  <si>
    <t>20,65
_____
3,1</t>
  </si>
  <si>
    <t>1045
1164
641</t>
  </si>
  <si>
    <t>909
_____
136</t>
  </si>
  <si>
    <t>11418
_____
3722</t>
  </si>
  <si>
    <t>ТЕРм08-02-141-01
Сигнальная лента в готовых траншеях без покрытий, масса 1 м: до 1 кг
100 м</t>
  </si>
  <si>
    <t>133,27
_____
-52,19</t>
  </si>
  <si>
    <t>85,65
_____
5,06</t>
  </si>
  <si>
    <t>1265
997
682</t>
  </si>
  <si>
    <t>1011
_____
-396</t>
  </si>
  <si>
    <t>650
_____
38</t>
  </si>
  <si>
    <t>12709
_____
3460</t>
  </si>
  <si>
    <t>3726
_____
483</t>
  </si>
  <si>
    <t>ТССЦ-507-3538
Лента сигнальная "Газ" ЛСГ 200 Цвет желтый
м</t>
  </si>
  <si>
    <t xml:space="preserve">
_____
0,3</t>
  </si>
  <si>
    <t xml:space="preserve">
_____
236</t>
  </si>
  <si>
    <t xml:space="preserve">
_____
911</t>
  </si>
  <si>
    <t>ТЕР27-09-012-01
Монтаж щитков щитков добавлять к расценкам таблиц с 27-09-008 по 27-09-011
100 знаков</t>
  </si>
  <si>
    <t>743,82
_____
489,12</t>
  </si>
  <si>
    <t>518
443
252</t>
  </si>
  <si>
    <t>312
_____
206</t>
  </si>
  <si>
    <t>3930
_____
1483</t>
  </si>
  <si>
    <t>тссц-101-9610
Щитки металлические
шт</t>
  </si>
  <si>
    <t xml:space="preserve">
_____
108</t>
  </si>
  <si>
    <t xml:space="preserve">
_____
4536</t>
  </si>
  <si>
    <t>ТЕР22-01-021-05
Укладка трубопроводов из полиэтиленовых труб диаметром: 150 мм
1 км трубопровода</t>
  </si>
  <si>
    <t>3326,5
_____
152,53</t>
  </si>
  <si>
    <t>4441,89
_____
694,01</t>
  </si>
  <si>
    <t>143
94
54</t>
  </si>
  <si>
    <t>60
_____
3</t>
  </si>
  <si>
    <t>80
_____
12</t>
  </si>
  <si>
    <t>753
_____
23</t>
  </si>
  <si>
    <t>497
_____
157</t>
  </si>
  <si>
    <t>ТССЦ-507-3732
Труба напорная из полиэтилена PE 100 для газопроводов ПЭ100 SDR11, размером 160х14,6 мм (ГОСТ Р 50838-95)
м</t>
  </si>
  <si>
    <t xml:space="preserve">
_____
206,24</t>
  </si>
  <si>
    <t xml:space="preserve">
_____
3712</t>
  </si>
  <si>
    <t xml:space="preserve">
_____
20843</t>
  </si>
  <si>
    <t>ТЕР22-05-003-02
Протаскивание в футляр стальных труб диаметром: 150 мм
100 м трубы, уложенной в футляр</t>
  </si>
  <si>
    <t>1090,75
_____
1422,37</t>
  </si>
  <si>
    <t>461
255
148</t>
  </si>
  <si>
    <t>196
_____
256</t>
  </si>
  <si>
    <t>2468
_____
1387</t>
  </si>
  <si>
    <t/>
  </si>
  <si>
    <t>ТЕР24-02-081-01
Устройство контрольной трубки на кожухе перехода газопровода
1 установка</t>
  </si>
  <si>
    <t>18,31
_____
259,1</t>
  </si>
  <si>
    <t>71,8
_____
4,08</t>
  </si>
  <si>
    <t>349
29
17</t>
  </si>
  <si>
    <t>18
_____
259</t>
  </si>
  <si>
    <t>72
_____
4</t>
  </si>
  <si>
    <t>230
_____
2099</t>
  </si>
  <si>
    <t>387
_____
51</t>
  </si>
  <si>
    <t>ТЕРм10-07-069-01
Защита кабелей на мостах и подходах к ним (в готовых траншеях) на: однокабельных линиях(укладка швеллера,изоляция эмалью,стоимость швеллера)
КОЭФ. К ПОЗИЦИИ:
ОЗП=1,5; ЭМ=1,25 к расх.; ЗПМ=1,25; ТЗ=1,5; ТЗМ=1,25
100 м трассы</t>
  </si>
  <si>
    <t>1757,27
_____
14820,43</t>
  </si>
  <si>
    <t>692
64
35</t>
  </si>
  <si>
    <t>70
_____
593</t>
  </si>
  <si>
    <t>884
_____
2789</t>
  </si>
  <si>
    <t>ТЕР01-02-031-04
Бурение ям глубиной до 2 м бурильно-крановыми машинами: на автомобиле, группа грунтов 2
100 ям</t>
  </si>
  <si>
    <t>2276,31
_____
232,59</t>
  </si>
  <si>
    <t>267
34
16</t>
  </si>
  <si>
    <t>251
_____
26</t>
  </si>
  <si>
    <t>1725
_____
322</t>
  </si>
  <si>
    <t>ТЕР06-01-001-13
Устройство фундаментов-столбов: бетонных
100 м3 бетона, бутобетона и железобетона в деле</t>
  </si>
  <si>
    <t>6449,24
_____
6374,53</t>
  </si>
  <si>
    <t>1934,99
_____
302,95</t>
  </si>
  <si>
    <t>334
161
85</t>
  </si>
  <si>
    <t>146
_____
144</t>
  </si>
  <si>
    <t>44
_____
7</t>
  </si>
  <si>
    <t>1833
_____
721</t>
  </si>
  <si>
    <t>250
_____
86</t>
  </si>
  <si>
    <t>ТССЦ-401-0023
Бетон тяжелый, крупность заполнителя более 40 мм, класс В7,5 (М 100)
м3</t>
  </si>
  <si>
    <t xml:space="preserve">
_____
538</t>
  </si>
  <si>
    <t xml:space="preserve">
_____
-1216</t>
  </si>
  <si>
    <t xml:space="preserve">
_____
-6220</t>
  </si>
  <si>
    <t>ТССЦ-401-0025
Бетон тяжелый, крупность заполнителя более 40 мм, класс В12,5 (М150)
м3</t>
  </si>
  <si>
    <t xml:space="preserve">
_____
578</t>
  </si>
  <si>
    <t xml:space="preserve">
_____
1306</t>
  </si>
  <si>
    <t xml:space="preserve">
_____
6642</t>
  </si>
  <si>
    <t>ТЕР09-03-039-01
Монтаж опорных конструкций: для крепления трубопроводов внутри зданий и сооружений массой до 0,1 т
1 т конструкций</t>
  </si>
  <si>
    <t>920,12
_____
297,26</t>
  </si>
  <si>
    <t>284,27
_____
1,8</t>
  </si>
  <si>
    <t>1441
797
639</t>
  </si>
  <si>
    <t>883
_____
285</t>
  </si>
  <si>
    <t>273
_____
2</t>
  </si>
  <si>
    <t>11101
_____
1858</t>
  </si>
  <si>
    <t>2123
_____
22</t>
  </si>
  <si>
    <t>ТССЦ-201-0778
Прочие индивидуальные сварные конструкции, масса сборочной единицы до 0,1 т
т</t>
  </si>
  <si>
    <t xml:space="preserve">
_____
11820</t>
  </si>
  <si>
    <t xml:space="preserve">
_____
8156</t>
  </si>
  <si>
    <t xml:space="preserve">
_____
41453</t>
  </si>
  <si>
    <t>ТЕР13-11-001-01
Антикоррозионная защита технологических трубопроводов материалами Jotun: изолированных трубопроводов с температурой рабочей среды до 120° С
1 м2 защищаемой поверхности</t>
  </si>
  <si>
    <t>27,63
_____
266,95</t>
  </si>
  <si>
    <t>68,89
_____
5,72</t>
  </si>
  <si>
    <t>142
12
8</t>
  </si>
  <si>
    <t>11
_____
104</t>
  </si>
  <si>
    <t>27
_____
2</t>
  </si>
  <si>
    <t>135
_____
318</t>
  </si>
  <si>
    <t>99
_____
28</t>
  </si>
  <si>
    <t>556
46
30</t>
  </si>
  <si>
    <t>42
_____
409</t>
  </si>
  <si>
    <t>105
_____
9</t>
  </si>
  <si>
    <t>531
_____
1247</t>
  </si>
  <si>
    <t>389
_____
110</t>
  </si>
  <si>
    <t>ТЕР24-02-120-02
Очистка полости трубопровода продувкой воздухом, условный диаметр газопровода: до 100 мм
100 м трубопровода</t>
  </si>
  <si>
    <t>12,55
_____
2,43</t>
  </si>
  <si>
    <t>169
92
54</t>
  </si>
  <si>
    <t>121
_____
23</t>
  </si>
  <si>
    <t>795
_____
294</t>
  </si>
  <si>
    <t>ТЕР24-02-006-02
Установка тройника на газопроводе из полиэтиленовых труб в горизонтальной плоскости, диаметр газопровода: 63 мм
1 тройник</t>
  </si>
  <si>
    <t>16,54
_____
250,7</t>
  </si>
  <si>
    <t>282
22
13</t>
  </si>
  <si>
    <t>17
_____
250</t>
  </si>
  <si>
    <t>425
46
26</t>
  </si>
  <si>
    <t>35
_____
358</t>
  </si>
  <si>
    <t>444
_____
667</t>
  </si>
  <si>
    <t>ТЕР24-02-121-02
Монтаж инвентарного узла для очистки и испытания газопровода, условный диаметр газопровода: до 100 мм
1 узел</t>
  </si>
  <si>
    <t>64,93
_____
38,14</t>
  </si>
  <si>
    <t>188
85
49</t>
  </si>
  <si>
    <t>65
_____
38</t>
  </si>
  <si>
    <t>816
_____
133</t>
  </si>
  <si>
    <t>ТЕР24-02-122-02
Подъем давления при испытании воздухом газопроводов низкого и среднего давления (до 0,3 МПа) условным диаметром: до 100 мм
100 м газопровода</t>
  </si>
  <si>
    <t>6,33
_____
0,73</t>
  </si>
  <si>
    <t>75
27
16</t>
  </si>
  <si>
    <t>61
_____
7</t>
  </si>
  <si>
    <t>404
_____
88</t>
  </si>
  <si>
    <t>ТЕР24-02-124-01
Выдержка под давлением до 0,6 МПа при испытании на прочность и герметичность газопроводов условным диаметром: 50-300 мм
1 участок испытания газопровода</t>
  </si>
  <si>
    <t>798,21
_____
85,12</t>
  </si>
  <si>
    <t>968
332
193</t>
  </si>
  <si>
    <t>798
_____
85</t>
  </si>
  <si>
    <t>5335
_____
1070</t>
  </si>
  <si>
    <t>ТЕР24-02-090-03
Врезка штуцером в действующие стальные газопроводы низкого давления под газом со снижением давления, условный диаметр врезаемого газопровода: до 100 мм
10 врезок</t>
  </si>
  <si>
    <t>691,59
_____
1816,22</t>
  </si>
  <si>
    <t>365
90
52</t>
  </si>
  <si>
    <t>69
_____
182</t>
  </si>
  <si>
    <t>869
_____
1770</t>
  </si>
  <si>
    <t>ТЕРм39-02-015-04
Гаммаграфический контроль трубопровода через две стенки, диаметр трубопровода: 108 мм, толщина стенки до 5 мм
1 снимок</t>
  </si>
  <si>
    <t>15,51
_____
6,75</t>
  </si>
  <si>
    <t>39
13
10</t>
  </si>
  <si>
    <t>16
_____
6</t>
  </si>
  <si>
    <t>195
_____
15</t>
  </si>
  <si>
    <t>ТЕРм39-02-006-05
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89 мм, толщина стенки до 14 мм
КОЭФ. К ПОЗИЦИИ:
ОЗП=1,15; ЭМ=1,25 к расх.; ЗПМ=1,25; ТЗ=1,15; ТЗМ=1,25
1 стык</t>
  </si>
  <si>
    <t>9,88
_____
2,81</t>
  </si>
  <si>
    <t>16
8
6</t>
  </si>
  <si>
    <t>10
_____
3</t>
  </si>
  <si>
    <t>124
_____
12</t>
  </si>
  <si>
    <t>161
69
38</t>
  </si>
  <si>
    <t>54
_____
107</t>
  </si>
  <si>
    <t>680
_____
566</t>
  </si>
  <si>
    <t xml:space="preserve">                                   Асфальтовое покрытие</t>
  </si>
  <si>
    <t>ТЕР01-02-027-10
Планировка откосов и полотна: выемок механизированным способом, группа грунтов 3
1000 м2 спланированной площади</t>
  </si>
  <si>
    <t>588,55
_____
68,91</t>
  </si>
  <si>
    <t>465
264
126</t>
  </si>
  <si>
    <t>153
_____
18</t>
  </si>
  <si>
    <t>992
_____
226</t>
  </si>
  <si>
    <t>ТЕР27-04-006-03
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кгс/см2): нижнего слоя двухслойных
1000 м2 основания</t>
  </si>
  <si>
    <t>342,44
_____
23120,2</t>
  </si>
  <si>
    <t>3284,06
_____
459,49</t>
  </si>
  <si>
    <t>6970
297
169</t>
  </si>
  <si>
    <t>89
_____
6025</t>
  </si>
  <si>
    <t>856
_____
120</t>
  </si>
  <si>
    <t>1123
_____
24786</t>
  </si>
  <si>
    <t>5273
_____
1505</t>
  </si>
  <si>
    <t>ТЕР27-04-006-04
На каждый 1 см изменения толщины слоя добавлять или исключать к расценкам 27-04-006-01, 27-04-006-02, 27-04-006-03
1000 м2 основания</t>
  </si>
  <si>
    <t xml:space="preserve">
_____
1537,2</t>
  </si>
  <si>
    <t>267,5
_____
36,45</t>
  </si>
  <si>
    <t>470
13
7</t>
  </si>
  <si>
    <t xml:space="preserve">
_____
400</t>
  </si>
  <si>
    <t>70
_____
9</t>
  </si>
  <si>
    <t xml:space="preserve">
_____
1643</t>
  </si>
  <si>
    <t>406
_____
119</t>
  </si>
  <si>
    <t>ТЕР27-06-026-01
Розлив вяжущих материалов
1 т</t>
  </si>
  <si>
    <t xml:space="preserve">
_____
3059,1</t>
  </si>
  <si>
    <t>40,92
_____
8,64</t>
  </si>
  <si>
    <t>2021
9
5</t>
  </si>
  <si>
    <t xml:space="preserve">
_____
1994</t>
  </si>
  <si>
    <t>27
_____
6</t>
  </si>
  <si>
    <t xml:space="preserve">
_____
8026</t>
  </si>
  <si>
    <t>189
_____
71</t>
  </si>
  <si>
    <t>ТЕР27-06-019-01
Устройство покрытия толщиной 3 см из холодных асфальтобетонных смесей: типа БХ
1000 м2 покрытия</t>
  </si>
  <si>
    <t>544,76
_____
394,69</t>
  </si>
  <si>
    <t>943,32
_____
102,52</t>
  </si>
  <si>
    <t>491
240
136</t>
  </si>
  <si>
    <t>142
_____
103</t>
  </si>
  <si>
    <t>246
_____
27</t>
  </si>
  <si>
    <t>1785
_____
584</t>
  </si>
  <si>
    <t>1458
_____
336</t>
  </si>
  <si>
    <t>ТССЦ-410-0002
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Б
т</t>
  </si>
  <si>
    <t xml:space="preserve">
_____
9980</t>
  </si>
  <si>
    <t xml:space="preserve">
_____
45728</t>
  </si>
  <si>
    <t>ТЕР01-01-004-03
Разработка грунта в отвал экскаваторами «драглайн» или «обратная лопата» с ковшом вместимостью: 0,4 (0,3-0,45) м3, группа грунтов 3
1000 м3 грунта</t>
  </si>
  <si>
    <t>4708,17
_____
811,27</t>
  </si>
  <si>
    <t>4334
789
353</t>
  </si>
  <si>
    <t>4233
_____
729</t>
  </si>
  <si>
    <t>26753
_____
9168</t>
  </si>
  <si>
    <t>ТЕР01-01-014-03
Разработка грунта с погрузкой на автомобили-самосвалы экскаваторами с ковшом вместимостью: 0,4 (0,35-0,45) м3, группа грунтов 3
1000 м3 грунта</t>
  </si>
  <si>
    <t>275,69
_____
6,1</t>
  </si>
  <si>
    <t>7234,27
_____
1279,44</t>
  </si>
  <si>
    <t>2428
477
213</t>
  </si>
  <si>
    <t>89
_____
2</t>
  </si>
  <si>
    <t>2337
_____
413</t>
  </si>
  <si>
    <t>1120
_____
8</t>
  </si>
  <si>
    <t>15793
_____
5195</t>
  </si>
  <si>
    <t>ТЕР01-02-057-03
Разработка грунта вручную в траншеях глубиной до 2 м без креплений с откосами, группа грунтов: 3
100 м3 грунта</t>
  </si>
  <si>
    <t>1174
939
449</t>
  </si>
  <si>
    <t>3888
3110
1487</t>
  </si>
  <si>
    <t>ТЕР23-01-001-01
Устройство основания под трубопроводы: песчаного
10 м3 основания</t>
  </si>
  <si>
    <t>105,37
_____
1287</t>
  </si>
  <si>
    <t>39,04
_____
4,26</t>
  </si>
  <si>
    <t>45390
4519
2630</t>
  </si>
  <si>
    <t>3341
_____
40811</t>
  </si>
  <si>
    <t>1238
_____
135</t>
  </si>
  <si>
    <t>42031
_____
117479</t>
  </si>
  <si>
    <t>5816
_____
1696</t>
  </si>
  <si>
    <t>ТЕР01-02-061-03
Засыпка вручную траншей, пазух котлованов и ям, группа грунтов: 3
100 м3 грунта</t>
  </si>
  <si>
    <t>938
750
359</t>
  </si>
  <si>
    <t>ТЕР01-01-034-03
Засыпка траншей и котлованов с перемещением грунта до 5 м бульдозерами мощностью: 96 кВт (130 л.с.), группа грунтов 3
1000 м3 грунта</t>
  </si>
  <si>
    <t>885,6
_____
120,52</t>
  </si>
  <si>
    <t>865
112
50</t>
  </si>
  <si>
    <t>865
_____
118</t>
  </si>
  <si>
    <t>6059
_____
1479</t>
  </si>
  <si>
    <t>ТЕР01-02-005-02
Уплотнение грунта пневматическими трамбовками, группа грунтов: 3-4
100 м3 уплотненного грунта</t>
  </si>
  <si>
    <t>238,66
_____
44,14</t>
  </si>
  <si>
    <t>3904
1905
852</t>
  </si>
  <si>
    <t>2330
_____
431</t>
  </si>
  <si>
    <t>15060
_____
5416</t>
  </si>
  <si>
    <t>ТССЦпг-03-21-01-002
Перевозка грузов автомобилями-самосвалами грузоподъемностью 10 т, работающих вне карьера, на расстояние: до 2 км I класс груза.Объем:323.5*1.79
1 т груза</t>
  </si>
  <si>
    <t>Итого прямые затраты по разделу</t>
  </si>
  <si>
    <t>20548,00
_____
183358,00</t>
  </si>
  <si>
    <t>23282,00
_____
2545,00</t>
  </si>
  <si>
    <t>258347,00
_____
752105,00</t>
  </si>
  <si>
    <t>130162,00
_____
32013,00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</si>
  <si>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</si>
  <si>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</si>
  <si>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</si>
  <si>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</si>
  <si>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</si>
  <si>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</si>
  <si>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Газоснабжение жилых домов с №19 по 50 по улице Куйбышева в селе Аргаяш Аргаяшского района Челябинской области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</si>
  <si>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</si>
  <si>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</si>
  <si>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</si>
  <si>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Итого по разделу 1 Газоснабжение жилых домов с №19 по 50 по улице Куйбышева в селе Аргаяш Аргаяшского района Челябинской области</t>
  </si>
  <si>
    <t>Итого прямые затраты по смете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</si>
  <si>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</si>
  <si>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</si>
  <si>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</si>
  <si>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</si>
  <si>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</si>
  <si>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</si>
  <si>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</si>
  <si>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</si>
  <si>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Наружные сети водопровода, канализации, теплоснабжения, газопровода</t>
  </si>
  <si>
    <t xml:space="preserve">            п.1 - ТЕР22-03-007-02</t>
  </si>
  <si>
    <t xml:space="preserve">            п.2 - ТССЦ-302-0658</t>
  </si>
  <si>
    <t xml:space="preserve">            п.3 - ТЕР22-03-014-03</t>
  </si>
  <si>
    <t xml:space="preserve">            п.4 - ТССЦ-507-1003</t>
  </si>
  <si>
    <t xml:space="preserve">            п.5 - ТЕР22-03-001-05</t>
  </si>
  <si>
    <t xml:space="preserve">            п.7 - ТЕР22-01-012-05</t>
  </si>
  <si>
    <t xml:space="preserve">            п.9 - ТЕР22-02-010-05</t>
  </si>
  <si>
    <t xml:space="preserve">            п.12 - ТЕР24-02-002-03</t>
  </si>
  <si>
    <t xml:space="preserve">            п.13 - ТЕР24-02-030-03</t>
  </si>
  <si>
    <t xml:space="preserve">            п.14 - ТЕР24-02-021-01</t>
  </si>
  <si>
    <t xml:space="preserve">            п.15 - ТЕР24-02-041-04</t>
  </si>
  <si>
    <t xml:space="preserve">            п.16 - ТССЦ-103-0161</t>
  </si>
  <si>
    <t xml:space="preserve">            п.19 - ТЕР24-02-031-01</t>
  </si>
  <si>
    <t xml:space="preserve">            п.20 - ТЕР24-02-034-01</t>
  </si>
  <si>
    <t xml:space="preserve">            п.21 - ТССЦ-507-2052</t>
  </si>
  <si>
    <t xml:space="preserve">            п.22 - ТЕР24-02-002-01</t>
  </si>
  <si>
    <t xml:space="preserve">            п.23 - ТССЦ-507-0761</t>
  </si>
  <si>
    <t xml:space="preserve">            п.24 - ТЕР24-02-034-01</t>
  </si>
  <si>
    <t xml:space="preserve">            п.25 - ТССЦ-507-2055</t>
  </si>
  <si>
    <t xml:space="preserve">            п.26 - ТЕР24-02-002-02</t>
  </si>
  <si>
    <t xml:space="preserve">            п.27 - ТЕР24-02-001-02</t>
  </si>
  <si>
    <t xml:space="preserve">            п.28 - ТССЦ-507-0742</t>
  </si>
  <si>
    <t xml:space="preserve">            п.29 - ТЕР24-02-031-02</t>
  </si>
  <si>
    <t xml:space="preserve">            п.30 - ТЕР24-02-031-02</t>
  </si>
  <si>
    <t xml:space="preserve">            п.31 - ТЕР24-02-034-01</t>
  </si>
  <si>
    <t xml:space="preserve">            п.32 - ТССЦ-507-3759</t>
  </si>
  <si>
    <t xml:space="preserve">            п.33 - ТЕР24-02-001-02</t>
  </si>
  <si>
    <t xml:space="preserve">            п.34 - ТЕР24-02-002-03</t>
  </si>
  <si>
    <t xml:space="preserve">            п.35 - ТССЦ-507-0745</t>
  </si>
  <si>
    <t xml:space="preserve">            п.36 - ТЕР24-02-006-03</t>
  </si>
  <si>
    <t xml:space="preserve">            п.37 - ТЕР24-02-002-03</t>
  </si>
  <si>
    <t xml:space="preserve">            п.38 - ТЕР24-02-006-01</t>
  </si>
  <si>
    <t xml:space="preserve">            п.39 - ТЕР24-02-002-01</t>
  </si>
  <si>
    <t xml:space="preserve">            п.40 - ТССЦ-507-0782</t>
  </si>
  <si>
    <t xml:space="preserve">            п.41 - ТЕР24-02-002-02</t>
  </si>
  <si>
    <t xml:space="preserve">            п.42 - ТЕР24-02-002-03</t>
  </si>
  <si>
    <t xml:space="preserve">            п.43 - ТССЦ-507-0781</t>
  </si>
  <si>
    <t xml:space="preserve">            п.44 - ТЕР24-02-002-02</t>
  </si>
  <si>
    <t xml:space="preserve">            п.45 - ТЕР24-02-002-01</t>
  </si>
  <si>
    <t xml:space="preserve">            п.46 - ТССЦ-507-0761</t>
  </si>
  <si>
    <t xml:space="preserve">            п.47 - ТЕР24-02-002-03</t>
  </si>
  <si>
    <t xml:space="preserve">            п.48 - ТЕР24-02-005-03</t>
  </si>
  <si>
    <t xml:space="preserve">            п.49 - ТЕР24-02-002-03</t>
  </si>
  <si>
    <t xml:space="preserve">            п.50 - ТЕР24-02-005-02</t>
  </si>
  <si>
    <t xml:space="preserve">            п.51 - ТЕР24-02-002-02</t>
  </si>
  <si>
    <t xml:space="preserve">            п.52 - ТССЦ-507-0723</t>
  </si>
  <si>
    <t xml:space="preserve">            п.53 - ТЕР24-02-002-03</t>
  </si>
  <si>
    <t xml:space="preserve">            п.54 - ТССЦ-507-0722</t>
  </si>
  <si>
    <t xml:space="preserve">            п.55 - ТЕР24-02-002-02</t>
  </si>
  <si>
    <t xml:space="preserve">            п.56 - ТЕР24-02-007-02</t>
  </si>
  <si>
    <t xml:space="preserve">            п.57 - ТССЦ-507-0850</t>
  </si>
  <si>
    <t xml:space="preserve">            п.58 - ТЕР24-02-002-01</t>
  </si>
  <si>
    <t xml:space="preserve">            п.59 - ТЕР24-02-007-01</t>
  </si>
  <si>
    <t xml:space="preserve">            п.60 - ТССЦ-507-0845</t>
  </si>
  <si>
    <t xml:space="preserve">            п.61 - ТЕР24-02-002-01</t>
  </si>
  <si>
    <t xml:space="preserve">            п.67 - ТЕР22-01-021-02</t>
  </si>
  <si>
    <t xml:space="preserve">            п.68 - ТССЦ-507-2007</t>
  </si>
  <si>
    <t xml:space="preserve">            п.69 - ТЕР22-05-003-01</t>
  </si>
  <si>
    <t xml:space="preserve">            п.70 - ТССЦ-507-3723</t>
  </si>
  <si>
    <t xml:space="preserve">            п.71 - ТССЦ-507-0770</t>
  </si>
  <si>
    <t xml:space="preserve">            п.72 - ТЕР24-02-002-01</t>
  </si>
  <si>
    <t xml:space="preserve">            п.73 - ТЕР22-01-012-02</t>
  </si>
  <si>
    <t xml:space="preserve">            п.74 - ТЕР22-02-010-02</t>
  </si>
  <si>
    <t xml:space="preserve">            п.75 - ТССЦ-103-0152</t>
  </si>
  <si>
    <t xml:space="preserve">            п.81 - ТЕР22-01-021-05</t>
  </si>
  <si>
    <t xml:space="preserve">            п.82 - ТССЦ-507-3732</t>
  </si>
  <si>
    <t xml:space="preserve">            п.83 - ТЕР22-05-003-02</t>
  </si>
  <si>
    <t xml:space="preserve">            п.85 - ТЕР24-02-081-01</t>
  </si>
  <si>
    <t xml:space="preserve">            п.95 - ТЕР24-02-120-02</t>
  </si>
  <si>
    <t xml:space="preserve">            п.96 - ТЕР24-02-120-02</t>
  </si>
  <si>
    <t xml:space="preserve">            п.97 - ТЕР24-02-006-02</t>
  </si>
  <si>
    <t xml:space="preserve">            п.98 - ТЕР24-02-002-02</t>
  </si>
  <si>
    <t xml:space="preserve">            п.99 - ТЕР24-02-121-02</t>
  </si>
  <si>
    <t xml:space="preserve">            п.100 - ТЕР24-02-122-02</t>
  </si>
  <si>
    <t xml:space="preserve">            п.101 - ТЕР24-02-124-01</t>
  </si>
  <si>
    <t xml:space="preserve">            п.102 - ТЕР24-02-090-03</t>
  </si>
  <si>
    <t xml:space="preserve">            п.116 - ТЕР23-01-001-01</t>
  </si>
  <si>
    <t xml:space="preserve">        Защита строительных конструкций и оборудования от коррозии</t>
  </si>
  <si>
    <t xml:space="preserve">            п.17 - ТЕР13-03-002-02</t>
  </si>
  <si>
    <t xml:space="preserve">            п.18 - ТЕР13-03-004-06</t>
  </si>
  <si>
    <t xml:space="preserve">            п.65 - ТЕР13-03-002-02</t>
  </si>
  <si>
    <t xml:space="preserve">            п.66 - ТЕР13-03-004-06</t>
  </si>
  <si>
    <t xml:space="preserve">            п.93 - ТЕР13-11-001-01</t>
  </si>
  <si>
    <t xml:space="preserve">            п.94 - ТЕР13-11-001-01</t>
  </si>
  <si>
    <t xml:space="preserve">        Автомобильные дороги</t>
  </si>
  <si>
    <t xml:space="preserve">            п.79 - ТЕР27-09-012-01</t>
  </si>
  <si>
    <t xml:space="preserve">            п.107 - ТЕР27-04-006-03</t>
  </si>
  <si>
    <t xml:space="preserve">            п.108 - ТЕР27-04-006-04</t>
  </si>
  <si>
    <t xml:space="preserve">            п.109 - ТЕР27-06-026-01</t>
  </si>
  <si>
    <t xml:space="preserve">            п.110 - ТЕР27-06-019-01</t>
  </si>
  <si>
    <t xml:space="preserve">            п.111 - ТССЦ-410-0002</t>
  </si>
  <si>
    <t xml:space="preserve">        Земляные работы, выполняемые по другим видам работ (подготовительным, сопутствующим, укрепительным)</t>
  </si>
  <si>
    <t xml:space="preserve">            п.87 - ТЕР01-02-031-04</t>
  </si>
  <si>
    <t xml:space="preserve">            п.106 - ТЕР01-02-027-10</t>
  </si>
  <si>
    <t xml:space="preserve">        Бетонные и железобетонные монолитные конструкции в промышленном строительстве</t>
  </si>
  <si>
    <t xml:space="preserve">            п.88 - ТЕР06-01-001-13</t>
  </si>
  <si>
    <t xml:space="preserve">        Земляные работы, выполняемые механизированным способом</t>
  </si>
  <si>
    <t xml:space="preserve">            п.112 - ТЕР01-01-004-03</t>
  </si>
  <si>
    <t xml:space="preserve">            п.113 - ТЕР01-01-014-03</t>
  </si>
  <si>
    <t xml:space="preserve">            п.118 - ТЕР01-01-034-03</t>
  </si>
  <si>
    <t xml:space="preserve">            п.119 - ТЕР01-02-005-02</t>
  </si>
  <si>
    <t xml:space="preserve">        Земляные работы, выполняемые ручным способом</t>
  </si>
  <si>
    <t xml:space="preserve">            п.114 - ТЕР01-02-057-03</t>
  </si>
  <si>
    <t xml:space="preserve">            п.115 - ТЕР01-02-057-03</t>
  </si>
  <si>
    <t xml:space="preserve">            п.117 - ТЕР01-02-061-03</t>
  </si>
  <si>
    <t xml:space="preserve">    Монтажные работы</t>
  </si>
  <si>
    <t xml:space="preserve">        Электромонтажные работы на других объектах</t>
  </si>
  <si>
    <t xml:space="preserve">            п.6 - ТЕРм08-02-472-07</t>
  </si>
  <si>
    <t xml:space="preserve">            п.8 - ТССЦ-103-0176</t>
  </si>
  <si>
    <t xml:space="preserve">            п.77 - ТЕРм08-02-141-01</t>
  </si>
  <si>
    <t xml:space="preserve">            п.78 - ТССЦ-507-3538</t>
  </si>
  <si>
    <t xml:space="preserve">            п.80 - тссц-101-9610</t>
  </si>
  <si>
    <t xml:space="preserve">            п.84 - </t>
  </si>
  <si>
    <t xml:space="preserve">        Устройство сигнализации, централизации, блокировки и связи на железных дорогах</t>
  </si>
  <si>
    <t xml:space="preserve">            п.86 - ТЕРм10-07-069-01</t>
  </si>
  <si>
    <t xml:space="preserve">            п.89 - ТССЦ-401-0023</t>
  </si>
  <si>
    <t xml:space="preserve">            п.90 - ТССЦ-401-0025</t>
  </si>
  <si>
    <t xml:space="preserve">            п.92 - ТССЦ-201-0778</t>
  </si>
  <si>
    <t xml:space="preserve">        Монтаж оборудования</t>
  </si>
  <si>
    <t xml:space="preserve">            п.103 - ТЕРм39-02-015-04</t>
  </si>
  <si>
    <t xml:space="preserve">            п.104 - ТЕРм39-02-006-05</t>
  </si>
  <si>
    <t xml:space="preserve">    Сантехнические работы</t>
  </si>
  <si>
    <t xml:space="preserve">    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</si>
  <si>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        п.10 - ТЕР16-07-006-02</t>
  </si>
  <si>
    <t xml:space="preserve">            п.11 - ТССЦ-507-0761</t>
  </si>
  <si>
    <t xml:space="preserve">            п.62 - ТЕР16-05-001-01</t>
  </si>
  <si>
    <t xml:space="preserve">            п.63 - ТССЦ-302-1975</t>
  </si>
  <si>
    <t xml:space="preserve">            п.64 - ТЕР16-02-003-03</t>
  </si>
  <si>
    <t xml:space="preserve">            п.76 - ТЕР16-07-006-01</t>
  </si>
  <si>
    <t xml:space="preserve">            п.105 - ТЕР16-07-006-02</t>
  </si>
  <si>
    <t xml:space="preserve">    Монтаж металлоконструкций</t>
  </si>
  <si>
    <t xml:space="preserve">        Строительные металлические конструкции</t>
  </si>
  <si>
    <t xml:space="preserve">            п.91 - ТЕР09-03-039-01</t>
  </si>
  <si>
    <t xml:space="preserve">    Перевозка грузов</t>
  </si>
  <si>
    <t xml:space="preserve">        Перевозка грузов автотранспортом</t>
  </si>
  <si>
    <t xml:space="preserve">            п.120 - ТССЦпг-03-21-01-002</t>
  </si>
  <si>
    <t>Обоснование начальной (максимальной) цены контракта</t>
  </si>
  <si>
    <t>Приложение № 2 к документации об аукционе</t>
  </si>
  <si>
    <t>1 821 649 рублей с НДС в т.ч.</t>
  </si>
  <si>
    <t xml:space="preserve"> </t>
  </si>
  <si>
    <t>НДС 18%</t>
  </si>
  <si>
    <t>ВСЕГО с НДС в т.ч.</t>
  </si>
  <si>
    <t>Утверждаю:____________А.З.Ишкильдин</t>
  </si>
  <si>
    <t>Стройка:с.Аргаяш Аргаяшского района Челябинской области</t>
  </si>
  <si>
    <t>Объект:Газоснабжение жилых домов №№ с19по50 по ул.Куйбышева</t>
  </si>
  <si>
    <t>Основание:Задание.Проект  шифр 198.10--1-Г1-С</t>
  </si>
  <si>
    <t>Накладные расходы от ФОТ</t>
  </si>
  <si>
    <t>35,00</t>
  </si>
  <si>
    <t>369,00</t>
  </si>
  <si>
    <t>Сметная прибыль от ФОТ</t>
  </si>
  <si>
    <t>20,00</t>
  </si>
  <si>
    <t>202,00</t>
  </si>
  <si>
    <t>43,00</t>
  </si>
  <si>
    <t>450,00</t>
  </si>
  <si>
    <t>25,00</t>
  </si>
  <si>
    <t>246,00</t>
  </si>
  <si>
    <t>268,00</t>
  </si>
  <si>
    <t>2861,00</t>
  </si>
  <si>
    <t>156,00</t>
  </si>
  <si>
    <t>1567,00</t>
  </si>
  <si>
    <t>3,00</t>
  </si>
  <si>
    <t>31,00</t>
  </si>
  <si>
    <t>2,00</t>
  </si>
  <si>
    <t>17,00</t>
  </si>
  <si>
    <t>188,00</t>
  </si>
  <si>
    <t>10,00</t>
  </si>
  <si>
    <t>103,00</t>
  </si>
  <si>
    <t>4,00</t>
  </si>
  <si>
    <t>50,00</t>
  </si>
  <si>
    <t>27,00</t>
  </si>
  <si>
    <t>104,00</t>
  </si>
  <si>
    <t>1111,00</t>
  </si>
  <si>
    <t>57,00</t>
  </si>
  <si>
    <t>576,00</t>
  </si>
  <si>
    <t>108,00</t>
  </si>
  <si>
    <t>1157,00</t>
  </si>
  <si>
    <t>63,00</t>
  </si>
  <si>
    <t>634,00</t>
  </si>
  <si>
    <t>34,00</t>
  </si>
  <si>
    <t>359,00</t>
  </si>
  <si>
    <t>197,00</t>
  </si>
  <si>
    <t>92,00</t>
  </si>
  <si>
    <t>979,00</t>
  </si>
  <si>
    <t>54,00</t>
  </si>
  <si>
    <t>536,00</t>
  </si>
  <si>
    <t>493,00</t>
  </si>
  <si>
    <t>5261,00</t>
  </si>
  <si>
    <t>287,00</t>
  </si>
  <si>
    <t>2881,00</t>
  </si>
  <si>
    <t>14,00</t>
  </si>
  <si>
    <t>145,00</t>
  </si>
  <si>
    <t>9,00</t>
  </si>
  <si>
    <t>90,00</t>
  </si>
  <si>
    <t>5,00</t>
  </si>
  <si>
    <t>36,00</t>
  </si>
  <si>
    <t>100,00</t>
  </si>
  <si>
    <t>1066,00</t>
  </si>
  <si>
    <t>58,00</t>
  </si>
  <si>
    <t>584,00</t>
  </si>
  <si>
    <t>7,00</t>
  </si>
  <si>
    <t>65,00</t>
  </si>
  <si>
    <t>62,00</t>
  </si>
  <si>
    <t>662,00</t>
  </si>
  <si>
    <t>363,00</t>
  </si>
  <si>
    <t>114,00</t>
  </si>
  <si>
    <t>6,00</t>
  </si>
  <si>
    <t>138,00</t>
  </si>
  <si>
    <t>1473,00</t>
  </si>
  <si>
    <t>80,00</t>
  </si>
  <si>
    <t>807,00</t>
  </si>
  <si>
    <t>148,00</t>
  </si>
  <si>
    <t>1582,00</t>
  </si>
  <si>
    <t>86,00</t>
  </si>
  <si>
    <t>867,00</t>
  </si>
  <si>
    <t>211,00</t>
  </si>
  <si>
    <t>2244,00</t>
  </si>
  <si>
    <t>123,00</t>
  </si>
  <si>
    <t>1229,00</t>
  </si>
  <si>
    <t>105,00</t>
  </si>
  <si>
    <t>1122,00</t>
  </si>
  <si>
    <t>61,00</t>
  </si>
  <si>
    <t>614,00</t>
  </si>
  <si>
    <t>12,00</t>
  </si>
  <si>
    <t>128,00</t>
  </si>
  <si>
    <t>70,00</t>
  </si>
  <si>
    <t>173,00</t>
  </si>
  <si>
    <t>1851,00</t>
  </si>
  <si>
    <t>101,00</t>
  </si>
  <si>
    <t>1014,00</t>
  </si>
  <si>
    <t>361,00</t>
  </si>
  <si>
    <t>3856,00</t>
  </si>
  <si>
    <t>210,00</t>
  </si>
  <si>
    <t>2112,00</t>
  </si>
  <si>
    <t>8,00</t>
  </si>
  <si>
    <t>81,00</t>
  </si>
  <si>
    <t>265,00</t>
  </si>
  <si>
    <t>217,00</t>
  </si>
  <si>
    <t>2314,00</t>
  </si>
  <si>
    <t>126,00</t>
  </si>
  <si>
    <t>1267,00</t>
  </si>
  <si>
    <t>74,00</t>
  </si>
  <si>
    <t>794,00</t>
  </si>
  <si>
    <t>435,00</t>
  </si>
  <si>
    <t>277,00</t>
  </si>
  <si>
    <t>2960,00</t>
  </si>
  <si>
    <t>161,00</t>
  </si>
  <si>
    <t>1621,00</t>
  </si>
  <si>
    <t>289,00</t>
  </si>
  <si>
    <t>3085,00</t>
  </si>
  <si>
    <t>168,00</t>
  </si>
  <si>
    <t>1690,00</t>
  </si>
  <si>
    <t>22,00</t>
  </si>
  <si>
    <t>230,00</t>
  </si>
  <si>
    <t>13,00</t>
  </si>
  <si>
    <t>23,00</t>
  </si>
  <si>
    <t>245,00</t>
  </si>
  <si>
    <t>134,00</t>
  </si>
  <si>
    <t>386,00</t>
  </si>
  <si>
    <t>21,00</t>
  </si>
  <si>
    <t>334,00</t>
  </si>
  <si>
    <t>3563,00</t>
  </si>
  <si>
    <t>194,00</t>
  </si>
  <si>
    <t>1951,00</t>
  </si>
  <si>
    <t>1854,00</t>
  </si>
  <si>
    <t>1016,00</t>
  </si>
  <si>
    <t>49,00</t>
  </si>
  <si>
    <t>524,00</t>
  </si>
  <si>
    <t>29,00</t>
  </si>
  <si>
    <t>38,00</t>
  </si>
  <si>
    <t>398,00</t>
  </si>
  <si>
    <t>218,00</t>
  </si>
  <si>
    <t>475,00</t>
  </si>
  <si>
    <t>5072,00</t>
  </si>
  <si>
    <t>262,00</t>
  </si>
  <si>
    <t>2631,00</t>
  </si>
  <si>
    <t>212,00</t>
  </si>
  <si>
    <t>2277,00</t>
  </si>
  <si>
    <t>117,00</t>
  </si>
  <si>
    <t>1181,00</t>
  </si>
  <si>
    <t>1,00</t>
  </si>
  <si>
    <t>125,00</t>
  </si>
  <si>
    <t>1344,00</t>
  </si>
  <si>
    <t>73,00</t>
  </si>
  <si>
    <t>736,00</t>
  </si>
  <si>
    <t>426,00</t>
  </si>
  <si>
    <t>4563,00</t>
  </si>
  <si>
    <t>248,00</t>
  </si>
  <si>
    <t>2499,00</t>
  </si>
  <si>
    <t>273,00</t>
  </si>
  <si>
    <t>2914,00</t>
  </si>
  <si>
    <t>159,00</t>
  </si>
  <si>
    <t>1596,00</t>
  </si>
  <si>
    <t>107,00</t>
  </si>
  <si>
    <t>1138,00</t>
  </si>
  <si>
    <t>623,00</t>
  </si>
  <si>
    <t>44,00</t>
  </si>
  <si>
    <t>469,00</t>
  </si>
  <si>
    <t>26,00</t>
  </si>
  <si>
    <t>257,00</t>
  </si>
  <si>
    <t>1164,00</t>
  </si>
  <si>
    <t>12423,00</t>
  </si>
  <si>
    <t>641,00</t>
  </si>
  <si>
    <t>6444,00</t>
  </si>
  <si>
    <t>997,00</t>
  </si>
  <si>
    <t>10653,00</t>
  </si>
  <si>
    <t>682,00</t>
  </si>
  <si>
    <t>6860,00</t>
  </si>
  <si>
    <t>443,00</t>
  </si>
  <si>
    <t>4744,00</t>
  </si>
  <si>
    <t>252,00</t>
  </si>
  <si>
    <t>2539,00</t>
  </si>
  <si>
    <t>94,00</t>
  </si>
  <si>
    <t>1006,00</t>
  </si>
  <si>
    <t>551,00</t>
  </si>
  <si>
    <t>255,00</t>
  </si>
  <si>
    <t>2727,00</t>
  </si>
  <si>
    <t>1494,00</t>
  </si>
  <si>
    <t>311,00</t>
  </si>
  <si>
    <t>170,00</t>
  </si>
  <si>
    <t>64,00</t>
  </si>
  <si>
    <t>691,00</t>
  </si>
  <si>
    <t>354,00</t>
  </si>
  <si>
    <t>360,00</t>
  </si>
  <si>
    <t>16,00</t>
  </si>
  <si>
    <t>162,00</t>
  </si>
  <si>
    <t>1713,00</t>
  </si>
  <si>
    <t>85,00</t>
  </si>
  <si>
    <t>848,00</t>
  </si>
  <si>
    <t>797,00</t>
  </si>
  <si>
    <t>8509,00</t>
  </si>
  <si>
    <t>639,00</t>
  </si>
  <si>
    <t>6429,00</t>
  </si>
  <si>
    <t>78,00</t>
  </si>
  <si>
    <t>46,00</t>
  </si>
  <si>
    <t>490,00</t>
  </si>
  <si>
    <t>30,00</t>
  </si>
  <si>
    <t>305,00</t>
  </si>
  <si>
    <t>991,00</t>
  </si>
  <si>
    <t>543,00</t>
  </si>
  <si>
    <t>491,00</t>
  </si>
  <si>
    <t>269,00</t>
  </si>
  <si>
    <t>902,00</t>
  </si>
  <si>
    <t>494,00</t>
  </si>
  <si>
    <t>292,00</t>
  </si>
  <si>
    <t>160,00</t>
  </si>
  <si>
    <t>332,00</t>
  </si>
  <si>
    <t>3547,00</t>
  </si>
  <si>
    <t>193,00</t>
  </si>
  <si>
    <t>1943,00</t>
  </si>
  <si>
    <t>960,00</t>
  </si>
  <si>
    <t>52,00</t>
  </si>
  <si>
    <t>526,00</t>
  </si>
  <si>
    <t>133,00</t>
  </si>
  <si>
    <t>84,00</t>
  </si>
  <si>
    <t>60,00</t>
  </si>
  <si>
    <t>69,00</t>
  </si>
  <si>
    <t>740,00</t>
  </si>
  <si>
    <t>384,00</t>
  </si>
  <si>
    <t>264,00</t>
  </si>
  <si>
    <t>2815,00</t>
  </si>
  <si>
    <t>297,00</t>
  </si>
  <si>
    <t>3172,00</t>
  </si>
  <si>
    <t>169,00</t>
  </si>
  <si>
    <t>1698,00</t>
  </si>
  <si>
    <t>144,00</t>
  </si>
  <si>
    <t>77,00</t>
  </si>
  <si>
    <t>240,00</t>
  </si>
  <si>
    <t>2560,00</t>
  </si>
  <si>
    <t>136,00</t>
  </si>
  <si>
    <t>1370,00</t>
  </si>
  <si>
    <t>789,00</t>
  </si>
  <si>
    <t>8431,00</t>
  </si>
  <si>
    <t>353,00</t>
  </si>
  <si>
    <t>3550,00</t>
  </si>
  <si>
    <t>477,00</t>
  </si>
  <si>
    <t>5099,00</t>
  </si>
  <si>
    <t>213,00</t>
  </si>
  <si>
    <t>2147,00</t>
  </si>
  <si>
    <t>939,00</t>
  </si>
  <si>
    <t>10036,00</t>
  </si>
  <si>
    <t>449,00</t>
  </si>
  <si>
    <t>4516,00</t>
  </si>
  <si>
    <t>3110,00</t>
  </si>
  <si>
    <t>33244,00</t>
  </si>
  <si>
    <t>1487,00</t>
  </si>
  <si>
    <t>14960,00</t>
  </si>
  <si>
    <t>4519,00</t>
  </si>
  <si>
    <t>48318,00</t>
  </si>
  <si>
    <t>2630,00</t>
  </si>
  <si>
    <t>26464,00</t>
  </si>
  <si>
    <t>750,00</t>
  </si>
  <si>
    <t>8025,00</t>
  </si>
  <si>
    <t>3611,00</t>
  </si>
  <si>
    <t>112,00</t>
  </si>
  <si>
    <t>1194,00</t>
  </si>
  <si>
    <t>503,00</t>
  </si>
  <si>
    <t>1905,00</t>
  </si>
  <si>
    <t>20364,00</t>
  </si>
  <si>
    <t>852,00</t>
  </si>
  <si>
    <t>8574,00</t>
  </si>
  <si>
    <t xml:space="preserve">      % НР</t>
  </si>
  <si>
    <t xml:space="preserve">      % СП</t>
  </si>
  <si>
    <t>111%=130% *0,85</t>
  </si>
  <si>
    <t>61%=89% *(0.85*0.8)</t>
  </si>
  <si>
    <t>81%=95% *0,85</t>
  </si>
  <si>
    <t>52%=65% *0,8</t>
  </si>
  <si>
    <t>109%=128% *0,85</t>
  </si>
  <si>
    <t>56%=83% *(0.85*0.8)</t>
  </si>
  <si>
    <t>77%=90% *0,85</t>
  </si>
  <si>
    <t>48%=70% *(0.85*0.8)</t>
  </si>
  <si>
    <t>121%=142% *0,85</t>
  </si>
  <si>
    <t>65%=95% *(0.85*0.8)</t>
  </si>
  <si>
    <t>78%=92% *0,85</t>
  </si>
  <si>
    <t>40%=50% *0,8</t>
  </si>
  <si>
    <t>68%=80% *0,85</t>
  </si>
  <si>
    <t>31%=45% *(0.85*0.8)</t>
  </si>
  <si>
    <t>89%=105% *0,85</t>
  </si>
  <si>
    <t>44%=65% *(0.85*0.8)</t>
  </si>
  <si>
    <t>58%=85% *(0.85*0.8)</t>
  </si>
  <si>
    <t>48%=60% *0,8</t>
  </si>
  <si>
    <t>34%=50% *(0.85*0.8)</t>
  </si>
  <si>
    <t>3кв.2017г</t>
  </si>
  <si>
    <t xml:space="preserve">                           Раздел 1. Газоснабжение жилых домов с №№19 по 50 по улице Куйбышева в селе Аргаяш Аргаяшского района Челябинской области</t>
  </si>
  <si>
    <t>Всего с НДС в т.ч.</t>
  </si>
  <si>
    <t>Глава Аргаяшского сельского поселения</t>
  </si>
  <si>
    <t>Газоснабжение жилых домов с 19 по 50 по улице Куйбышева  в селе Аргаяш Аргаяшского района Челябинской области</t>
  </si>
  <si>
    <t>Составил: Гатауллина СХ</t>
  </si>
  <si>
    <t>Проверил: Шамсутдинов АР</t>
  </si>
  <si>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</si>
  <si>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</si>
  <si>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</si>
  <si>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</si>
  <si>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</si>
  <si>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</si>
  <si>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</si>
  <si>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</si>
  <si>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</si>
  <si>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</si>
  <si>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</si>
  <si>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</si>
  <si>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</si>
  <si>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</si>
  <si>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</si>
  <si>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</si>
  <si>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</si>
  <si>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</si>
  <si>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</si>
  <si>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</si>
  <si>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</si>
  <si>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</si>
  <si>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 xml:space="preserve">                                   Газопровод низкого давления</t>
  </si>
  <si>
    <t>ТЕР22-03-007-02
Установка задвижек или клапанов обратных стальных диаметром: 100 мм
1 задвижка (или клапан обратный)</t>
  </si>
  <si>
    <t>26,59
_____
33,19</t>
  </si>
  <si>
    <t>65
35
20</t>
  </si>
  <si>
    <t>27
_____
33</t>
  </si>
  <si>
    <t>334
_____
118</t>
  </si>
  <si>
    <t>Р</t>
  </si>
  <si>
    <t>(0.85*0.8)</t>
  </si>
  <si>
    <t>ТССЦ-302-0658
Задвижки клиновые с выдвижным шпинделем фланцевые для воды, пара, газа, нефтепродуктов давлением  16 кгс/см2 ЗКЛ2-16 (30с41нж), диаметром 100 мм
шт.</t>
  </si>
  <si>
    <t xml:space="preserve">
_____
1220</t>
  </si>
  <si>
    <t xml:space="preserve">
_____
17586</t>
  </si>
  <si>
    <t>М</t>
  </si>
  <si>
    <t>ТЕР22-03-014-03
Приварка фланцев к стальным трубопроводам диаметром: 100 мм
1 фланец</t>
  </si>
  <si>
    <t>9,81
_____
3,35</t>
  </si>
  <si>
    <t>43,78
_____
6,37</t>
  </si>
  <si>
    <t>114
43
25</t>
  </si>
  <si>
    <t>20
_____
6</t>
  </si>
  <si>
    <t>88
_____
13</t>
  </si>
  <si>
    <t>247
_____
794</t>
  </si>
  <si>
    <t>533
_____
160</t>
  </si>
  <si>
    <t>ТССЦ-507-1003
Фланцы стальные плоские приварные из стали ВСт3сп2, ВСт3сп3, давлением 1,6 МПа (16 кгс/см2), диаметром 100 мм
шт.</t>
  </si>
  <si>
    <t xml:space="preserve">
_____
90,5</t>
  </si>
  <si>
    <t xml:space="preserve">
_____
181</t>
  </si>
  <si>
    <t xml:space="preserve">
_____
1069</t>
  </si>
  <si>
    <t>ТЕР22-03-001-05
Установка фасонных частей стальных сварных диаметром: 100-250 мм
1 т фасонных частей</t>
  </si>
  <si>
    <t>4960,28
_____
14927,77</t>
  </si>
  <si>
    <t>11806,75
_____
1684,6</t>
  </si>
  <si>
    <t>983
268
156</t>
  </si>
  <si>
    <t>154
_____
463</t>
  </si>
  <si>
    <t>366
_____
52</t>
  </si>
  <si>
    <t>1933
_____
3555</t>
  </si>
  <si>
    <t>2226
_____
656</t>
  </si>
  <si>
    <t>ТЕРм08-02-472-07
Проводник заземляющий открыто по строительным основаниям: из полосовой стали сечением 160 мм2
КОЭФ. К ПОЗИЦИИ:
ОЗП=1,15; ЭМ=1,25 к расх.; ЗПМ=1,25; ТЗ=1,15; ТЗМ=1,25
100 м</t>
  </si>
  <si>
    <t>291,25
_____
2520,97</t>
  </si>
  <si>
    <t>107,08
_____
5,1</t>
  </si>
  <si>
    <t>29
3
2</t>
  </si>
  <si>
    <t>3
_____
25</t>
  </si>
  <si>
    <t>37
_____
4</t>
  </si>
  <si>
    <t>6
_____
1</t>
  </si>
  <si>
    <t>ТЕР22-01-012-05
Укладка стальных водопроводных труб с пневматическим испытанием диаметром: 150 мм
1 км трубопровода</t>
  </si>
  <si>
    <t>7448,21
_____
2320</t>
  </si>
  <si>
    <t>8739,22
_____
1570,35</t>
  </si>
  <si>
    <t>28
17
10</t>
  </si>
  <si>
    <t>11
_____
4</t>
  </si>
  <si>
    <t>13
_____
2</t>
  </si>
  <si>
    <t>140
_____
21</t>
  </si>
  <si>
    <t>83
_____
30</t>
  </si>
  <si>
    <t>ТССЦ-103-0176
Трубы стальные электросварные прямошовные со снятой фаской из стали марок БСт2кп-БСт4кп и БСт2пс-БСт4пс наружный диаметр 159 мм, толщина стенки 4,5 мм
м</t>
  </si>
  <si>
    <t xml:space="preserve">
_____
113</t>
  </si>
  <si>
    <t xml:space="preserve">
_____
170</t>
  </si>
  <si>
    <t xml:space="preserve">
_____
950</t>
  </si>
  <si>
    <t>ТЕР22-02-010-05
Нанесение весьма усиленной антикоррозионной изоляции из полимерных липких лент на стальные трубопроводы диаметром: 150 мм
1 км трубопровода</t>
  </si>
  <si>
    <t>797,54
_____
35759,61</t>
  </si>
  <si>
    <t>14084,43
_____
1613,1</t>
  </si>
  <si>
    <t>76
4
2</t>
  </si>
  <si>
    <t>1
_____
54</t>
  </si>
  <si>
    <t>21
_____
2</t>
  </si>
  <si>
    <t>15
_____
156</t>
  </si>
  <si>
    <t>109
_____
30</t>
  </si>
  <si>
    <t>ТЕР16-07-006-02
Заделка сальников при проходе труб через фундаменты или стены подвала диаметром: до 200 мм
1 сальник</t>
  </si>
  <si>
    <t>27,07
_____
53,37</t>
  </si>
  <si>
    <t>241
104
57</t>
  </si>
  <si>
    <t>81
_____
160</t>
  </si>
  <si>
    <t>1021
_____
848</t>
  </si>
  <si>
    <t>ТССЦ-507-0761
Неразъемное соединение «полиэтилен-сталь» SDR 11 110х10,0/СТ108 (ТУ2248-025-00203536-96)
шт.</t>
  </si>
  <si>
    <t xml:space="preserve">
_____
465,63</t>
  </si>
  <si>
    <t xml:space="preserve">
_____
1397</t>
  </si>
  <si>
    <t xml:space="preserve">
_____
5480</t>
  </si>
  <si>
    <t>ТЕР24-02-002-03
Сварка полиэтиленовых труб при помощи соединительных деталей с закладными нагревателями, диаметр труб: 110 мм
1 соединение</t>
  </si>
  <si>
    <t>27,76
_____
257,32</t>
  </si>
  <si>
    <t>941
108
63</t>
  </si>
  <si>
    <t>83
_____
772</t>
  </si>
  <si>
    <t>1047
_____
2177</t>
  </si>
  <si>
    <t>ТЕР24-02-030-03
Укладка в траншею изолированных стальных газопроводов условным диаметром: до 100 мм
100 м трубопровода</t>
  </si>
  <si>
    <t>330,42
_____
10392,73</t>
  </si>
  <si>
    <t>1312,41
_____
139,29</t>
  </si>
  <si>
    <t>662
34
20</t>
  </si>
  <si>
    <t>18
_____
572</t>
  </si>
  <si>
    <t>72
_____
8</t>
  </si>
  <si>
    <t>229
_____
3348</t>
  </si>
  <si>
    <t>405
_____
96</t>
  </si>
  <si>
    <t>ТЕР24-02-021-01
Изоляция комбинированным мастично-ленточным материалом типа ленты «Лиам» сварных стыков газопроводов условным диаметром: 50-200 мм
1 м2</t>
  </si>
  <si>
    <t>23,4
_____
180,68</t>
  </si>
  <si>
    <t>88,16
_____
14,3</t>
  </si>
  <si>
    <t>546
92
54</t>
  </si>
  <si>
    <t>44
_____
337</t>
  </si>
  <si>
    <t>165
_____
27</t>
  </si>
  <si>
    <t>550
_____
961</t>
  </si>
  <si>
    <t>914
_____
336</t>
  </si>
  <si>
    <t>ТЕР24-02-041-04
Надземная прокладка стальных газопроводов на металлических опорах, условный диаметр газопровода: 100 мм
100 м газопровода</t>
  </si>
  <si>
    <t>336,3
_____
377,02</t>
  </si>
  <si>
    <t>2172,13
_____
274,64</t>
  </si>
  <si>
    <t>1789
493
287</t>
  </si>
  <si>
    <t>209
_____
233</t>
  </si>
  <si>
    <t>1347
_____
170</t>
  </si>
  <si>
    <t>2621
_____
915</t>
  </si>
  <si>
    <t>7395
_____
2140</t>
  </si>
  <si>
    <t>ТССЦ-103-0161
Трубы стальные электросварные прямошовные со снятой фаской из стали марок БСт2кп-БСт4кп и БСт2пс-БСт4пс наружный диаметр 108 мм, толщина стенки 4 мм .Объем:67.5*1,01
м</t>
  </si>
  <si>
    <t xml:space="preserve">
_____
67,3</t>
  </si>
  <si>
    <t xml:space="preserve">
_____
4588</t>
  </si>
  <si>
    <t xml:space="preserve">
_____
25767</t>
  </si>
  <si>
    <t>ТЕР13-03-002-02
Огрунтовка металлических поверхностей за один раз: грунтовкой ФЛ-03К
100 м2 окрашиваемой поверхности</t>
  </si>
  <si>
    <t>71,47
_____
293,96</t>
  </si>
  <si>
    <t>10,15
_____
0,12</t>
  </si>
  <si>
    <t>79
14
9</t>
  </si>
  <si>
    <t>15
_____
62</t>
  </si>
  <si>
    <t>189
_____
131</t>
  </si>
  <si>
    <t>ТЕР13-03-004-06
Окраска металлических огрунтованных поверхностей: эмалью ХВ-124
100 м2 окрашиваемой поверхности</t>
  </si>
  <si>
    <t>28,33
_____
650,88</t>
  </si>
  <si>
    <t>7,83
_____
0,12</t>
  </si>
  <si>
    <t>144
5
4</t>
  </si>
  <si>
    <t>6
_____
136</t>
  </si>
  <si>
    <t>75
_____
586</t>
  </si>
  <si>
    <t>ТЕР24-02-031-01
Укладка газопроводов из полиэтиленовых труб в траншею со стационарно установленного барабана, диаметр газопровода: 63 мм
100 м укладки</t>
  </si>
  <si>
    <t>76,72
_____
5,27</t>
  </si>
  <si>
    <t>153
100
58</t>
  </si>
  <si>
    <t>77
_____
5</t>
  </si>
  <si>
    <t>965
_____
11</t>
  </si>
  <si>
    <t>ТЕР24-02-034-01
Укладка газопроводов из одиночных полиэтиленовых труб в траншею, диаметр газопровода: до 110 мм
100 м газопровода</t>
  </si>
  <si>
    <t>5
7
4</t>
  </si>
  <si>
    <t>ТССЦ-507-2052
Труба ПЭ 80 SDR 11,для подземных газопроводов наружный диаметр 32 ммх3 (ГОСТ Р 50838-95).Объем:41*1,02+100
10 м</t>
  </si>
  <si>
    <t xml:space="preserve">
_____
81,4</t>
  </si>
  <si>
    <t xml:space="preserve">
_____
1154</t>
  </si>
  <si>
    <t xml:space="preserve">
_____
6883</t>
  </si>
  <si>
    <t>ТЕР24-02-002-01
Сварка полиэтиленовых труб при помощи соединительных деталей(муфты) с закладными нагревателями, диаметр труб: 32 мм
1 соединение</t>
  </si>
  <si>
    <t>9,53
_____
119,16</t>
  </si>
  <si>
    <t>680
62
36</t>
  </si>
  <si>
    <t>48
_____
595</t>
  </si>
  <si>
    <t>599
_____
1155</t>
  </si>
  <si>
    <t>ТССЦ-507-0761
Неразъемное соединение «полиэтилен-сталь» SDR 11 32х3/СТ108 (ТУ2248-025-00203536-96)
шт.</t>
  </si>
  <si>
    <t xml:space="preserve">
_____
931</t>
  </si>
  <si>
    <t xml:space="preserve">
_____
3653</t>
  </si>
  <si>
    <t>8
10
6</t>
  </si>
  <si>
    <t>ТССЦ-507-2055
Труба ПЭ 80 SDR 11, наружный диаметр 63 мм (ГОСТ Р 50838-95)
10 м</t>
  </si>
  <si>
    <t xml:space="preserve">
_____
300</t>
  </si>
  <si>
    <t xml:space="preserve">
_____
2203</t>
  </si>
  <si>
    <t xml:space="preserve">
_____
13511</t>
  </si>
  <si>
    <t>ТЕР24-02-002-02
Сварка полиэтиленовых труб при помощи соединительных деталей с закладными нагревателями, диаметр труб: 63 мм
1 соединение</t>
  </si>
  <si>
    <t>17,67
_____
178,53</t>
  </si>
  <si>
    <t>1274
138
80</t>
  </si>
  <si>
    <t>106
_____
1072</t>
  </si>
  <si>
    <t>1333
_____
2000</t>
  </si>
  <si>
    <t>ТЕР24-02-001-02
Сварка «встык» полиэтиленовых труб нагревательным элементом: при ручном управлении процессом сварки, диаметр труб 110 мм
1 соединение</t>
  </si>
  <si>
    <t>16,26
_____
-11,11</t>
  </si>
  <si>
    <t>192
148
86</t>
  </si>
  <si>
    <t>114
_____
-78</t>
  </si>
  <si>
    <t>ТССЦ-507-0742
Муфта полиэтиленовая редукционная с закладными электронагревателями, (ту 2291-033-00203536-96)диаметром 63мм
шт.</t>
  </si>
  <si>
    <t xml:space="preserve">
_____
173</t>
  </si>
  <si>
    <t xml:space="preserve">
_____
346</t>
  </si>
  <si>
    <t xml:space="preserve">
_____
1338</t>
  </si>
  <si>
    <t>ТЕР24-02-031-02
Укладка газопроводов из полиэтиленовых труб в траншею со стационарно установленного барабана, диаметр газопровода: 110 мм.( Расчетная длина укладки200м)200м
100 м укладки</t>
  </si>
  <si>
    <t>80,76
_____
20,75</t>
  </si>
  <si>
    <t>357
211
123</t>
  </si>
  <si>
    <t>162
_____
41</t>
  </si>
  <si>
    <t>2031
_____
98</t>
  </si>
  <si>
    <t>ТЕР24-02-031-02
Укладка газопроводов из полиэтиленовых труб в траншею со стационарно установленного барабана, диаметр газопровода: 110 мм
100 м укладки</t>
  </si>
  <si>
    <t>178
105
61</t>
  </si>
  <si>
    <t>81
_____
20</t>
  </si>
  <si>
    <t>1015
_____
49</t>
  </si>
  <si>
    <t>9
12
7</t>
  </si>
  <si>
    <t>ТССЦ-507-3759
Труба напорная из полиэтилена PE 100 для газопроводов ПЭ100 SDR17,6, размером 110х6,3 мм (ГОСТ Р 50838-95)
м</t>
  </si>
  <si>
    <t xml:space="preserve">
_____
64,02</t>
  </si>
  <si>
    <t xml:space="preserve">
_____
37299</t>
  </si>
  <si>
    <t xml:space="preserve">
_____
209405</t>
  </si>
  <si>
    <t>269
148
86</t>
  </si>
  <si>
    <t>ТССЦ-507-0745
Муфта полиэтиленовая  с закладными электронагревателями, Д=110 мм
шт.</t>
  </si>
  <si>
    <t xml:space="preserve">
_____
251</t>
  </si>
  <si>
    <t xml:space="preserve">
_____
502</t>
  </si>
  <si>
    <t xml:space="preserve">
_____
3358</t>
  </si>
  <si>
    <t>ТЕР24-02-006-03
Установка тройника на газопроводе из полиэтиленовых труб в горизонтальной плоскости, диаметр газопровода: 110 мм
1 тройник</t>
  </si>
  <si>
    <t>26,64
_____
462,27</t>
  </si>
  <si>
    <t>2580
173
101</t>
  </si>
  <si>
    <t>133
_____
2311</t>
  </si>
  <si>
    <t>1675
_____
3711</t>
  </si>
  <si>
    <t>3138
361
210</t>
  </si>
  <si>
    <t>278
_____
2573</t>
  </si>
  <si>
    <t>3490
_____
7259</t>
  </si>
  <si>
    <t>ТЕР24-02-006-01
Установка тройника на газопроводе из полиэтиленовых труб в горизонтальной плоскости, диаметр газопровода: 32 мм
1 тройник</t>
  </si>
  <si>
    <t>10,66
_____
159,15</t>
  </si>
  <si>
    <t>178
14
8</t>
  </si>
  <si>
    <t>11
_____
159</t>
  </si>
  <si>
    <t>134
_____
234</t>
  </si>
  <si>
    <t>ТЕР24-02-002-01
Сварка полиэтиленовых труб при помощи соединительных деталей с закладными нагревателями, диаметр труб: 32 мм
1 соединение</t>
  </si>
  <si>
    <t>272
25
14</t>
  </si>
  <si>
    <t>19
_____
238</t>
  </si>
  <si>
    <t>240
_____
462</t>
  </si>
  <si>
    <t>ТССЦ-507-0782
Переход полиэтиленовый с удлиненным хвостовиком SDR 11, 110х63 (ТУ2248-001-18425183-01)
шт.</t>
  </si>
  <si>
    <t xml:space="preserve">
_____
59,3</t>
  </si>
  <si>
    <t xml:space="preserve">
_____
356</t>
  </si>
  <si>
    <t xml:space="preserve">
_____
1116</t>
  </si>
  <si>
    <t>1883
217
126</t>
  </si>
  <si>
    <t>167
_____
1544</t>
  </si>
  <si>
    <t>2094
_____
4355</t>
  </si>
  <si>
    <t>ТССЦ-507-0781
Переход полиэтиленовый с удлиненным хвостовиком SDR 11, 63х32 (ТУ2248-001-18425183-01)
шт.</t>
  </si>
  <si>
    <t xml:space="preserve">
_____
40,82</t>
  </si>
  <si>
    <t xml:space="preserve">
_____
245</t>
  </si>
  <si>
    <t xml:space="preserve">
_____
343</t>
  </si>
  <si>
    <t>816
74
43</t>
  </si>
  <si>
    <t>57
_____
715</t>
  </si>
  <si>
    <t>719
_____
1387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</si>
</sst>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  <numFmt numFmtId="177" formatCode="#\ ##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i/>
      <sz val="10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22" fillId="20" borderId="3" applyNumberFormat="0" applyAlignment="0" applyProtection="0"/>
    <xf numFmtId="0" fontId="23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5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2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82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82" applyFont="1" applyBorder="1" applyAlignment="1">
      <alignment horizontal="left"/>
      <protection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82" applyFont="1" applyAlignment="1">
      <alignment horizontal="left"/>
      <protection/>
    </xf>
    <xf numFmtId="0" fontId="12" fillId="0" borderId="11" xfId="0" applyFont="1" applyBorder="1" applyAlignment="1">
      <alignment vertical="top"/>
    </xf>
    <xf numFmtId="173" fontId="12" fillId="0" borderId="12" xfId="61" applyNumberFormat="1" applyFont="1" applyBorder="1" applyAlignment="1">
      <alignment horizontal="right"/>
      <protection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2" fillId="0" borderId="1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55" applyFont="1" applyAlignment="1">
      <alignment horizontal="right" vertical="top" wrapText="1"/>
      <protection/>
    </xf>
    <xf numFmtId="0" fontId="9" fillId="0" borderId="0" xfId="85" applyFont="1" applyAlignment="1">
      <alignment horizontal="left" vertical="top"/>
      <protection/>
    </xf>
    <xf numFmtId="0" fontId="9" fillId="0" borderId="0" xfId="0" applyFont="1" applyAlignment="1">
      <alignment/>
    </xf>
    <xf numFmtId="0" fontId="7" fillId="0" borderId="15" xfId="63" applyFont="1" applyBorder="1">
      <alignment horizontal="center" wrapText="1"/>
      <protection/>
    </xf>
    <xf numFmtId="0" fontId="7" fillId="0" borderId="15" xfId="63" applyFont="1" applyFill="1" applyBorder="1">
      <alignment horizontal="center" wrapText="1"/>
      <protection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2" fontId="9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12" fillId="0" borderId="1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12" fillId="0" borderId="17" xfId="55" applyFont="1" applyBorder="1" applyAlignment="1">
      <alignment horizontal="center" vertical="center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 horizontal="center" vertical="top" wrapText="1"/>
      <protection/>
    </xf>
    <xf numFmtId="2" fontId="12" fillId="0" borderId="0" xfId="0" applyNumberFormat="1" applyFont="1" applyAlignment="1">
      <alignment horizontal="right" vertical="top" wrapText="1"/>
    </xf>
    <xf numFmtId="0" fontId="12" fillId="0" borderId="0" xfId="55" applyFont="1" applyAlignment="1">
      <alignment horizontal="right" vertical="top" wrapText="1"/>
      <protection/>
    </xf>
    <xf numFmtId="2" fontId="12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vertical="top"/>
    </xf>
    <xf numFmtId="0" fontId="9" fillId="0" borderId="19" xfId="0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horizontal="right" vertical="top" wrapText="1"/>
    </xf>
    <xf numFmtId="2" fontId="9" fillId="0" borderId="19" xfId="0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2" fontId="15" fillId="0" borderId="19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right" vertical="top" wrapText="1"/>
    </xf>
    <xf numFmtId="2" fontId="9" fillId="0" borderId="20" xfId="0" applyNumberFormat="1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2" fontId="15" fillId="0" borderId="20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0" fontId="11" fillId="0" borderId="0" xfId="0" applyFont="1" applyAlignment="1">
      <alignment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/>
    </xf>
    <xf numFmtId="177" fontId="12" fillId="0" borderId="1" xfId="0" applyNumberFormat="1" applyFont="1" applyBorder="1" applyAlignment="1">
      <alignment horizontal="right" vertical="top" wrapText="1"/>
    </xf>
    <xf numFmtId="2" fontId="12" fillId="0" borderId="15" xfId="0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right" vertical="top"/>
    </xf>
    <xf numFmtId="2" fontId="12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177" fontId="12" fillId="0" borderId="15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36" fillId="0" borderId="0" xfId="82" applyFont="1" applyAlignment="1">
      <alignment horizontal="center" wrapText="1"/>
      <protection/>
    </xf>
    <xf numFmtId="0" fontId="3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2" fontId="11" fillId="0" borderId="21" xfId="59" applyNumberFormat="1" applyFont="1" applyBorder="1" applyAlignment="1">
      <alignment horizontal="right"/>
      <protection/>
    </xf>
    <xf numFmtId="2" fontId="11" fillId="0" borderId="12" xfId="59" applyNumberFormat="1" applyFont="1" applyBorder="1" applyAlignment="1">
      <alignment horizontal="right"/>
      <protection/>
    </xf>
    <xf numFmtId="2" fontId="12" fillId="0" borderId="21" xfId="61" applyNumberFormat="1" applyFont="1" applyBorder="1" applyAlignment="1">
      <alignment horizontal="right"/>
      <protection/>
    </xf>
    <xf numFmtId="2" fontId="12" fillId="0" borderId="12" xfId="61" applyNumberFormat="1" applyFont="1" applyBorder="1" applyAlignment="1">
      <alignment horizontal="right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9" fillId="0" borderId="0" xfId="82" applyFont="1" applyAlignment="1">
      <alignment horizontal="left"/>
      <protection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2" fillId="0" borderId="22" xfId="0" applyNumberFormat="1" applyFont="1" applyBorder="1" applyAlignment="1">
      <alignment horizontal="left" vertical="top" wrapText="1"/>
    </xf>
    <xf numFmtId="49" fontId="12" fillId="0" borderId="23" xfId="0" applyNumberFormat="1" applyFont="1" applyBorder="1" applyAlignment="1">
      <alignment horizontal="left" vertical="top" wrapTex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0" xfId="55" applyFont="1" applyAlignment="1">
      <alignment horizontal="left" vertical="center"/>
      <protection/>
    </xf>
    <xf numFmtId="0" fontId="9" fillId="0" borderId="0" xfId="55" applyFont="1" applyAlignment="1">
      <alignment horizontal="left" vertical="center"/>
      <protection/>
    </xf>
    <xf numFmtId="0" fontId="12" fillId="0" borderId="1" xfId="55" applyFont="1" applyBorder="1" applyAlignment="1">
      <alignment horizontal="center" vertical="center"/>
      <protection/>
    </xf>
    <xf numFmtId="0" fontId="9" fillId="0" borderId="1" xfId="55" applyFont="1" applyBorder="1" applyAlignment="1">
      <alignment horizontal="center" vertical="center"/>
      <protection/>
    </xf>
    <xf numFmtId="0" fontId="12" fillId="0" borderId="25" xfId="55" applyFont="1" applyBorder="1" applyAlignment="1">
      <alignment horizontal="left" vertical="top" wrapText="1"/>
      <protection/>
    </xf>
    <xf numFmtId="0" fontId="0" fillId="0" borderId="26" xfId="0" applyBorder="1" applyAlignment="1">
      <alignment horizontal="left" vertical="top" wrapText="1"/>
    </xf>
    <xf numFmtId="0" fontId="17" fillId="0" borderId="27" xfId="55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9" fillId="0" borderId="27" xfId="55" applyFont="1" applyBorder="1" applyAlignment="1">
      <alignment horizontal="left" vertical="top" wrapText="1"/>
      <protection/>
    </xf>
    <xf numFmtId="0" fontId="9" fillId="0" borderId="28" xfId="55" applyFont="1" applyBorder="1" applyAlignment="1">
      <alignment horizontal="left" vertical="top" wrapText="1"/>
      <protection/>
    </xf>
    <xf numFmtId="0" fontId="0" fillId="0" borderId="16" xfId="0" applyBorder="1" applyAlignment="1">
      <alignment horizontal="left" vertical="top" wrapText="1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510"/>
  <sheetViews>
    <sheetView showGridLines="0" tabSelected="1" zoomScalePageLayoutView="0" workbookViewId="0" topLeftCell="A1">
      <selection activeCell="K9" sqref="K9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9.375" style="1" bestFit="1" customWidth="1"/>
    <col min="8" max="8" width="11.875" style="1" customWidth="1"/>
    <col min="9" max="9" width="11.625" style="1" customWidth="1"/>
    <col min="10" max="10" width="10.375" style="1" bestFit="1" customWidth="1"/>
    <col min="11" max="11" width="11.625" style="1" customWidth="1"/>
    <col min="12" max="20" width="9.125" style="1" hidden="1" customWidth="1"/>
    <col min="21" max="21" width="11.625" style="1" customWidth="1"/>
    <col min="22" max="23" width="0" style="1" hidden="1" customWidth="1"/>
    <col min="24" max="26" width="9.125" style="1" customWidth="1"/>
    <col min="27" max="27" width="0" style="1" hidden="1" customWidth="1"/>
    <col min="28" max="16384" width="9.125" style="1" customWidth="1"/>
  </cols>
  <sheetData>
    <row r="1" spans="8:21" ht="12.75">
      <c r="H1" s="86" t="s">
        <v>512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8" ht="15.75">
      <c r="A2" s="2"/>
      <c r="H2" s="3"/>
    </row>
    <row r="3" spans="1:21" ht="15.75">
      <c r="A3" s="2"/>
      <c r="B3" s="1" t="s">
        <v>514</v>
      </c>
      <c r="H3" s="3"/>
      <c r="I3" s="126" t="s">
        <v>517</v>
      </c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2.75">
      <c r="A4" s="4"/>
      <c r="B4" s="5" t="s">
        <v>514</v>
      </c>
      <c r="C4" s="5"/>
      <c r="D4" s="5"/>
      <c r="E4" s="5"/>
      <c r="F4" s="5"/>
      <c r="G4" s="5"/>
      <c r="H4" s="6"/>
      <c r="I4" s="127" t="s">
        <v>799</v>
      </c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1:4" s="9" customFormat="1" ht="12">
      <c r="A5" s="7"/>
      <c r="B5" s="8"/>
      <c r="C5" s="8"/>
      <c r="D5" s="8"/>
    </row>
    <row r="6" spans="1:4" s="9" customFormat="1" ht="12">
      <c r="A6" s="10" t="s">
        <v>518</v>
      </c>
      <c r="B6" s="8"/>
      <c r="C6" s="8"/>
      <c r="D6" s="8"/>
    </row>
    <row r="7" spans="1:4" s="9" customFormat="1" ht="12">
      <c r="A7" s="7"/>
      <c r="B7" s="8"/>
      <c r="C7" s="8"/>
      <c r="D7" s="8"/>
    </row>
    <row r="8" spans="1:4" s="9" customFormat="1" ht="12">
      <c r="A8" s="10" t="s">
        <v>519</v>
      </c>
      <c r="B8" s="8"/>
      <c r="C8" s="8"/>
      <c r="D8" s="8"/>
    </row>
    <row r="9" spans="1:4" s="9" customFormat="1" ht="12">
      <c r="A9" s="10"/>
      <c r="B9" s="8"/>
      <c r="C9" s="8"/>
      <c r="D9" s="8"/>
    </row>
    <row r="10" spans="1:21" s="9" customFormat="1" ht="20.25">
      <c r="A10" s="84" t="s">
        <v>511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1:4" s="9" customFormat="1" ht="12">
      <c r="A11" s="10"/>
      <c r="B11" s="8"/>
      <c r="C11" s="8"/>
      <c r="D11" s="8"/>
    </row>
    <row r="12" spans="1:21" s="9" customFormat="1" ht="15">
      <c r="A12" s="97" t="s">
        <v>804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s="9" customFormat="1" ht="12">
      <c r="A13" s="98" t="s">
        <v>822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s="9" customFormat="1" ht="12.75">
      <c r="A14" s="99" t="s">
        <v>800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</row>
    <row r="15" spans="1:21" s="9" customFormat="1" ht="12">
      <c r="A15" s="100" t="s">
        <v>520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4:21" s="9" customFormat="1" ht="12">
      <c r="D16" s="9" t="s">
        <v>798</v>
      </c>
      <c r="J16" s="83" t="s">
        <v>513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</row>
    <row r="17" spans="7:21" s="9" customFormat="1" ht="12">
      <c r="G17" s="93" t="s">
        <v>820</v>
      </c>
      <c r="H17" s="94"/>
      <c r="I17" s="95"/>
      <c r="J17" s="93" t="s">
        <v>821</v>
      </c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5"/>
    </row>
    <row r="18" spans="4:21" s="9" customFormat="1" ht="12.75">
      <c r="D18" s="7" t="s">
        <v>805</v>
      </c>
      <c r="G18" s="87">
        <f>265715/1000</f>
        <v>265.715</v>
      </c>
      <c r="H18" s="88"/>
      <c r="I18" s="11" t="s">
        <v>806</v>
      </c>
      <c r="J18" s="89">
        <f>1543770/1000</f>
        <v>1543.77</v>
      </c>
      <c r="K18" s="90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806</v>
      </c>
    </row>
    <row r="19" spans="4:21" s="9" customFormat="1" ht="12.75">
      <c r="D19" s="13" t="s">
        <v>823</v>
      </c>
      <c r="F19" s="14"/>
      <c r="G19" s="87">
        <f>0/1000</f>
        <v>0</v>
      </c>
      <c r="H19" s="88"/>
      <c r="I19" s="11" t="s">
        <v>806</v>
      </c>
      <c r="J19" s="89">
        <f>0/1000</f>
        <v>0</v>
      </c>
      <c r="K19" s="90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806</v>
      </c>
    </row>
    <row r="20" spans="4:21" s="9" customFormat="1" ht="12.75">
      <c r="D20" s="13" t="s">
        <v>824</v>
      </c>
      <c r="F20" s="14"/>
      <c r="G20" s="87">
        <f>17048/1000</f>
        <v>17.048</v>
      </c>
      <c r="H20" s="88"/>
      <c r="I20" s="11" t="s">
        <v>806</v>
      </c>
      <c r="J20" s="89">
        <f>86906/1000</f>
        <v>86.906</v>
      </c>
      <c r="K20" s="90"/>
      <c r="L20" s="12"/>
      <c r="M20" s="12"/>
      <c r="N20" s="12"/>
      <c r="O20" s="12"/>
      <c r="P20" s="12"/>
      <c r="Q20" s="12"/>
      <c r="R20" s="12"/>
      <c r="S20" s="12"/>
      <c r="T20" s="12"/>
      <c r="U20" s="11" t="s">
        <v>806</v>
      </c>
    </row>
    <row r="21" spans="4:23" s="9" customFormat="1" ht="12.75">
      <c r="D21" s="7" t="s">
        <v>807</v>
      </c>
      <c r="G21" s="87">
        <f>(V21+V22)/1000</f>
        <v>2.04411</v>
      </c>
      <c r="H21" s="88"/>
      <c r="I21" s="11" t="s">
        <v>808</v>
      </c>
      <c r="J21" s="89">
        <f>(W21+W22)/1000</f>
        <v>2.04411</v>
      </c>
      <c r="K21" s="90"/>
      <c r="L21" s="12"/>
      <c r="M21" s="12"/>
      <c r="N21" s="12"/>
      <c r="O21" s="12"/>
      <c r="P21" s="12"/>
      <c r="Q21" s="12"/>
      <c r="R21" s="12"/>
      <c r="S21" s="12"/>
      <c r="T21" s="12"/>
      <c r="U21" s="11" t="s">
        <v>808</v>
      </c>
      <c r="V21" s="15">
        <v>1871.52</v>
      </c>
      <c r="W21" s="16">
        <v>1871.52</v>
      </c>
    </row>
    <row r="22" spans="4:23" s="9" customFormat="1" ht="12.75">
      <c r="D22" s="7" t="s">
        <v>809</v>
      </c>
      <c r="G22" s="87">
        <f>23093/1000</f>
        <v>23.093</v>
      </c>
      <c r="H22" s="88"/>
      <c r="I22" s="11" t="s">
        <v>806</v>
      </c>
      <c r="J22" s="89">
        <f>290360/1000</f>
        <v>290.36</v>
      </c>
      <c r="K22" s="90"/>
      <c r="L22" s="12"/>
      <c r="M22" s="12"/>
      <c r="N22" s="12"/>
      <c r="O22" s="12"/>
      <c r="P22" s="12"/>
      <c r="Q22" s="12"/>
      <c r="R22" s="12"/>
      <c r="S22" s="12"/>
      <c r="T22" s="12"/>
      <c r="U22" s="11" t="s">
        <v>806</v>
      </c>
      <c r="V22" s="15">
        <v>172.59</v>
      </c>
      <c r="W22" s="16">
        <v>172.59</v>
      </c>
    </row>
    <row r="23" spans="6:21" s="9" customFormat="1" ht="12">
      <c r="F23" s="8"/>
      <c r="G23" s="17"/>
      <c r="H23" s="17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8"/>
    </row>
    <row r="24" spans="2:21" s="9" customFormat="1" ht="12">
      <c r="B24" s="8"/>
      <c r="C24" s="8"/>
      <c r="D24" s="8"/>
      <c r="F24" s="14"/>
      <c r="G24" s="20"/>
      <c r="H24" s="20"/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1"/>
    </row>
    <row r="25" spans="1:4" s="9" customFormat="1" ht="12">
      <c r="A25" s="7" t="str">
        <f>"Составлена в базисных ценах на 01.2000 г. и текущих ценах на "&amp;IF(LEN(L25)&gt;3,MID(L25,4,LEN(L25)),L25)</f>
        <v>Составлена в базисных ценах на 01.2000 г. и текущих ценах на </v>
      </c>
      <c r="D25" s="9" t="s">
        <v>796</v>
      </c>
    </row>
    <row r="26" s="9" customFormat="1" ht="12.75" thickBot="1">
      <c r="A26" s="23"/>
    </row>
    <row r="27" spans="1:21" s="25" customFormat="1" ht="27" customHeight="1" thickBot="1">
      <c r="A27" s="96" t="s">
        <v>810</v>
      </c>
      <c r="B27" s="96" t="s">
        <v>811</v>
      </c>
      <c r="C27" s="96" t="s">
        <v>812</v>
      </c>
      <c r="D27" s="92" t="s">
        <v>813</v>
      </c>
      <c r="E27" s="92"/>
      <c r="F27" s="92"/>
      <c r="G27" s="92" t="s">
        <v>814</v>
      </c>
      <c r="H27" s="92"/>
      <c r="I27" s="92"/>
      <c r="J27" s="92" t="s">
        <v>815</v>
      </c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</row>
    <row r="28" spans="1:21" s="25" customFormat="1" ht="22.5" customHeight="1" thickBot="1">
      <c r="A28" s="96"/>
      <c r="B28" s="96"/>
      <c r="C28" s="96"/>
      <c r="D28" s="91" t="s">
        <v>803</v>
      </c>
      <c r="E28" s="24" t="s">
        <v>816</v>
      </c>
      <c r="F28" s="24" t="s">
        <v>817</v>
      </c>
      <c r="G28" s="91" t="s">
        <v>803</v>
      </c>
      <c r="H28" s="24" t="s">
        <v>816</v>
      </c>
      <c r="I28" s="24" t="s">
        <v>817</v>
      </c>
      <c r="J28" s="91" t="s">
        <v>803</v>
      </c>
      <c r="K28" s="24" t="s">
        <v>816</v>
      </c>
      <c r="L28" s="24"/>
      <c r="M28" s="24"/>
      <c r="N28" s="24"/>
      <c r="O28" s="24"/>
      <c r="P28" s="24"/>
      <c r="Q28" s="24"/>
      <c r="R28" s="24"/>
      <c r="S28" s="24"/>
      <c r="T28" s="24"/>
      <c r="U28" s="24" t="s">
        <v>817</v>
      </c>
    </row>
    <row r="29" spans="1:21" s="25" customFormat="1" ht="22.5" customHeight="1" thickBot="1">
      <c r="A29" s="96"/>
      <c r="B29" s="96"/>
      <c r="C29" s="96"/>
      <c r="D29" s="91"/>
      <c r="E29" s="24" t="s">
        <v>818</v>
      </c>
      <c r="F29" s="24" t="s">
        <v>819</v>
      </c>
      <c r="G29" s="91"/>
      <c r="H29" s="24" t="s">
        <v>818</v>
      </c>
      <c r="I29" s="24" t="s">
        <v>819</v>
      </c>
      <c r="J29" s="91"/>
      <c r="K29" s="24" t="s">
        <v>818</v>
      </c>
      <c r="L29" s="24"/>
      <c r="M29" s="24"/>
      <c r="N29" s="24"/>
      <c r="O29" s="24"/>
      <c r="P29" s="24"/>
      <c r="Q29" s="24"/>
      <c r="R29" s="24"/>
      <c r="S29" s="24"/>
      <c r="T29" s="24"/>
      <c r="U29" s="24" t="s">
        <v>819</v>
      </c>
    </row>
    <row r="30" spans="1:21" s="8" customFormat="1" ht="12.75">
      <c r="A30" s="34">
        <v>1</v>
      </c>
      <c r="B30" s="34">
        <v>2</v>
      </c>
      <c r="C30" s="34">
        <v>3</v>
      </c>
      <c r="D30" s="35">
        <v>4</v>
      </c>
      <c r="E30" s="34">
        <v>5</v>
      </c>
      <c r="F30" s="34">
        <v>6</v>
      </c>
      <c r="G30" s="35">
        <v>7</v>
      </c>
      <c r="H30" s="34">
        <v>8</v>
      </c>
      <c r="I30" s="34">
        <v>9</v>
      </c>
      <c r="J30" s="35">
        <v>10</v>
      </c>
      <c r="K30" s="34">
        <v>11</v>
      </c>
      <c r="L30" s="34"/>
      <c r="M30" s="34"/>
      <c r="N30" s="34"/>
      <c r="O30" s="34"/>
      <c r="P30" s="34"/>
      <c r="Q30" s="34"/>
      <c r="R30" s="34"/>
      <c r="S30" s="34"/>
      <c r="T30" s="34"/>
      <c r="U30" s="34">
        <v>12</v>
      </c>
    </row>
    <row r="31" spans="1:21" s="30" customFormat="1" ht="35.25" customHeight="1">
      <c r="A31" s="101" t="s">
        <v>797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</row>
    <row r="32" spans="1:21" s="30" customFormat="1" ht="17.25" customHeight="1">
      <c r="A32" s="103" t="s">
        <v>825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</row>
    <row r="33" spans="1:26" s="8" customFormat="1" ht="48">
      <c r="A33" s="41">
        <v>1</v>
      </c>
      <c r="B33" s="42" t="s">
        <v>826</v>
      </c>
      <c r="C33" s="43">
        <v>1</v>
      </c>
      <c r="D33" s="44">
        <v>64.94</v>
      </c>
      <c r="E33" s="45" t="s">
        <v>827</v>
      </c>
      <c r="F33" s="44">
        <v>5.16</v>
      </c>
      <c r="G33" s="44" t="s">
        <v>828</v>
      </c>
      <c r="H33" s="44" t="s">
        <v>829</v>
      </c>
      <c r="I33" s="44">
        <v>5</v>
      </c>
      <c r="J33" s="44">
        <v>483</v>
      </c>
      <c r="K33" s="45" t="s">
        <v>830</v>
      </c>
      <c r="L33" s="45" t="s">
        <v>831</v>
      </c>
      <c r="M33" s="45">
        <v>130</v>
      </c>
      <c r="N33" s="45">
        <v>89</v>
      </c>
      <c r="O33" s="45">
        <v>35</v>
      </c>
      <c r="P33" s="45">
        <v>20</v>
      </c>
      <c r="Q33" s="45">
        <v>369</v>
      </c>
      <c r="R33" s="45">
        <v>202</v>
      </c>
      <c r="S33" s="45">
        <v>0.85</v>
      </c>
      <c r="T33" s="45" t="s">
        <v>832</v>
      </c>
      <c r="U33" s="45">
        <v>31</v>
      </c>
      <c r="V33" s="30"/>
      <c r="W33" s="30"/>
      <c r="X33" s="30"/>
      <c r="Y33" s="30"/>
      <c r="Z33" s="30"/>
    </row>
    <row r="34" spans="1:27" s="62" customFormat="1" ht="24">
      <c r="A34" s="57"/>
      <c r="B34" s="63" t="s">
        <v>521</v>
      </c>
      <c r="C34" s="58" t="s">
        <v>777</v>
      </c>
      <c r="D34" s="59"/>
      <c r="E34" s="60"/>
      <c r="F34" s="59"/>
      <c r="G34" s="59" t="s">
        <v>522</v>
      </c>
      <c r="H34" s="59"/>
      <c r="I34" s="59"/>
      <c r="J34" s="59" t="s">
        <v>523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1"/>
      <c r="W34" s="61"/>
      <c r="X34" s="61"/>
      <c r="Y34" s="61"/>
      <c r="Z34" s="61"/>
      <c r="AA34" s="62">
        <f>ROUND((130%*0.85*100),0)</f>
        <v>111</v>
      </c>
    </row>
    <row r="35" spans="1:27" s="62" customFormat="1" ht="24">
      <c r="A35" s="57"/>
      <c r="B35" s="63" t="s">
        <v>524</v>
      </c>
      <c r="C35" s="58" t="s">
        <v>778</v>
      </c>
      <c r="D35" s="59"/>
      <c r="E35" s="60"/>
      <c r="F35" s="59"/>
      <c r="G35" s="59" t="s">
        <v>525</v>
      </c>
      <c r="H35" s="59"/>
      <c r="I35" s="59"/>
      <c r="J35" s="59" t="s">
        <v>526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1"/>
      <c r="W35" s="61"/>
      <c r="X35" s="61"/>
      <c r="Y35" s="61"/>
      <c r="Z35" s="61"/>
      <c r="AA35" s="62">
        <f>ROUND((89%*(0.85*0.8)*100),0)</f>
        <v>61</v>
      </c>
    </row>
    <row r="36" spans="1:26" s="8" customFormat="1" ht="72">
      <c r="A36" s="36">
        <v>2</v>
      </c>
      <c r="B36" s="37" t="s">
        <v>833</v>
      </c>
      <c r="C36" s="38">
        <v>1</v>
      </c>
      <c r="D36" s="39">
        <v>1220</v>
      </c>
      <c r="E36" s="40" t="s">
        <v>834</v>
      </c>
      <c r="F36" s="39"/>
      <c r="G36" s="39">
        <v>1220</v>
      </c>
      <c r="H36" s="39" t="s">
        <v>834</v>
      </c>
      <c r="I36" s="39"/>
      <c r="J36" s="39">
        <v>17586</v>
      </c>
      <c r="K36" s="40" t="s">
        <v>835</v>
      </c>
      <c r="L36" s="40" t="s">
        <v>836</v>
      </c>
      <c r="M36" s="40">
        <v>130</v>
      </c>
      <c r="N36" s="40">
        <v>89</v>
      </c>
      <c r="O36" s="40"/>
      <c r="P36" s="40"/>
      <c r="Q36" s="40"/>
      <c r="R36" s="40"/>
      <c r="S36" s="40">
        <v>0.85</v>
      </c>
      <c r="T36" s="40" t="s">
        <v>832</v>
      </c>
      <c r="U36" s="40"/>
      <c r="V36" s="30"/>
      <c r="W36" s="30"/>
      <c r="X36" s="30"/>
      <c r="Y36" s="30"/>
      <c r="Z36" s="30"/>
    </row>
    <row r="37" spans="1:26" s="8" customFormat="1" ht="48">
      <c r="A37" s="41">
        <v>3</v>
      </c>
      <c r="B37" s="42" t="s">
        <v>837</v>
      </c>
      <c r="C37" s="43">
        <v>2</v>
      </c>
      <c r="D37" s="44">
        <v>56.94</v>
      </c>
      <c r="E37" s="45" t="s">
        <v>838</v>
      </c>
      <c r="F37" s="44" t="s">
        <v>839</v>
      </c>
      <c r="G37" s="44" t="s">
        <v>840</v>
      </c>
      <c r="H37" s="44" t="s">
        <v>841</v>
      </c>
      <c r="I37" s="44" t="s">
        <v>842</v>
      </c>
      <c r="J37" s="44">
        <v>1574</v>
      </c>
      <c r="K37" s="45" t="s">
        <v>843</v>
      </c>
      <c r="L37" s="45" t="s">
        <v>831</v>
      </c>
      <c r="M37" s="45">
        <v>130</v>
      </c>
      <c r="N37" s="45">
        <v>89</v>
      </c>
      <c r="O37" s="45">
        <v>43</v>
      </c>
      <c r="P37" s="45">
        <v>25</v>
      </c>
      <c r="Q37" s="45">
        <v>450</v>
      </c>
      <c r="R37" s="45">
        <v>246</v>
      </c>
      <c r="S37" s="45">
        <v>0.85</v>
      </c>
      <c r="T37" s="45" t="s">
        <v>832</v>
      </c>
      <c r="U37" s="45" t="s">
        <v>844</v>
      </c>
      <c r="V37" s="30"/>
      <c r="W37" s="30"/>
      <c r="X37" s="30"/>
      <c r="Y37" s="30"/>
      <c r="Z37" s="30"/>
    </row>
    <row r="38" spans="1:27" s="62" customFormat="1" ht="24">
      <c r="A38" s="57"/>
      <c r="B38" s="63" t="s">
        <v>521</v>
      </c>
      <c r="C38" s="58" t="s">
        <v>777</v>
      </c>
      <c r="D38" s="59"/>
      <c r="E38" s="60"/>
      <c r="F38" s="59"/>
      <c r="G38" s="59" t="s">
        <v>527</v>
      </c>
      <c r="H38" s="59"/>
      <c r="I38" s="59"/>
      <c r="J38" s="59" t="s">
        <v>528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1"/>
      <c r="W38" s="61"/>
      <c r="X38" s="61"/>
      <c r="Y38" s="61"/>
      <c r="Z38" s="61"/>
      <c r="AA38" s="62">
        <f>ROUND((130%*0.85*100),0)</f>
        <v>111</v>
      </c>
    </row>
    <row r="39" spans="1:27" s="62" customFormat="1" ht="24">
      <c r="A39" s="57"/>
      <c r="B39" s="63" t="s">
        <v>524</v>
      </c>
      <c r="C39" s="58" t="s">
        <v>778</v>
      </c>
      <c r="D39" s="59"/>
      <c r="E39" s="60"/>
      <c r="F39" s="59"/>
      <c r="G39" s="59" t="s">
        <v>529</v>
      </c>
      <c r="H39" s="59"/>
      <c r="I39" s="59"/>
      <c r="J39" s="59" t="s">
        <v>530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1"/>
      <c r="W39" s="61"/>
      <c r="X39" s="61"/>
      <c r="Y39" s="61"/>
      <c r="Z39" s="61"/>
      <c r="AA39" s="62">
        <f>ROUND((89%*(0.85*0.8)*100),0)</f>
        <v>61</v>
      </c>
    </row>
    <row r="40" spans="1:26" s="8" customFormat="1" ht="60">
      <c r="A40" s="36">
        <v>4</v>
      </c>
      <c r="B40" s="37" t="s">
        <v>845</v>
      </c>
      <c r="C40" s="38">
        <v>2</v>
      </c>
      <c r="D40" s="39">
        <v>90.5</v>
      </c>
      <c r="E40" s="40" t="s">
        <v>846</v>
      </c>
      <c r="F40" s="39"/>
      <c r="G40" s="39">
        <v>181</v>
      </c>
      <c r="H40" s="39" t="s">
        <v>847</v>
      </c>
      <c r="I40" s="39"/>
      <c r="J40" s="39">
        <v>1069</v>
      </c>
      <c r="K40" s="40" t="s">
        <v>848</v>
      </c>
      <c r="L40" s="40" t="s">
        <v>836</v>
      </c>
      <c r="M40" s="40">
        <v>130</v>
      </c>
      <c r="N40" s="40">
        <v>89</v>
      </c>
      <c r="O40" s="40"/>
      <c r="P40" s="40"/>
      <c r="Q40" s="40"/>
      <c r="R40" s="40"/>
      <c r="S40" s="40">
        <v>0.85</v>
      </c>
      <c r="T40" s="40" t="s">
        <v>832</v>
      </c>
      <c r="U40" s="40"/>
      <c r="V40" s="30"/>
      <c r="W40" s="30"/>
      <c r="X40" s="30"/>
      <c r="Y40" s="30"/>
      <c r="Z40" s="30"/>
    </row>
    <row r="41" spans="1:26" s="33" customFormat="1" ht="48">
      <c r="A41" s="41">
        <v>5</v>
      </c>
      <c r="B41" s="42" t="s">
        <v>849</v>
      </c>
      <c r="C41" s="43">
        <v>0.031</v>
      </c>
      <c r="D41" s="44">
        <v>31694.8</v>
      </c>
      <c r="E41" s="45" t="s">
        <v>850</v>
      </c>
      <c r="F41" s="44" t="s">
        <v>851</v>
      </c>
      <c r="G41" s="44" t="s">
        <v>852</v>
      </c>
      <c r="H41" s="44" t="s">
        <v>853</v>
      </c>
      <c r="I41" s="44" t="s">
        <v>854</v>
      </c>
      <c r="J41" s="44">
        <v>7714</v>
      </c>
      <c r="K41" s="45" t="s">
        <v>855</v>
      </c>
      <c r="L41" s="45" t="s">
        <v>831</v>
      </c>
      <c r="M41" s="45">
        <v>130</v>
      </c>
      <c r="N41" s="45">
        <v>89</v>
      </c>
      <c r="O41" s="45">
        <v>268</v>
      </c>
      <c r="P41" s="45">
        <v>156</v>
      </c>
      <c r="Q41" s="45">
        <v>2861</v>
      </c>
      <c r="R41" s="45">
        <v>1567</v>
      </c>
      <c r="S41" s="45">
        <v>0.85</v>
      </c>
      <c r="T41" s="45" t="s">
        <v>832</v>
      </c>
      <c r="U41" s="45" t="s">
        <v>856</v>
      </c>
      <c r="V41" s="30"/>
      <c r="W41" s="30"/>
      <c r="X41" s="30"/>
      <c r="Y41" s="30"/>
      <c r="Z41" s="30"/>
    </row>
    <row r="42" spans="1:27" s="64" customFormat="1" ht="24">
      <c r="A42" s="57"/>
      <c r="B42" s="63" t="s">
        <v>521</v>
      </c>
      <c r="C42" s="58" t="s">
        <v>777</v>
      </c>
      <c r="D42" s="59"/>
      <c r="E42" s="60"/>
      <c r="F42" s="59"/>
      <c r="G42" s="59" t="s">
        <v>531</v>
      </c>
      <c r="H42" s="59"/>
      <c r="I42" s="59"/>
      <c r="J42" s="59" t="s">
        <v>532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61"/>
      <c r="X42" s="61"/>
      <c r="Y42" s="61"/>
      <c r="Z42" s="61"/>
      <c r="AA42" s="64">
        <f>ROUND((130%*0.85*100),0)</f>
        <v>111</v>
      </c>
    </row>
    <row r="43" spans="1:27" s="64" customFormat="1" ht="24">
      <c r="A43" s="57"/>
      <c r="B43" s="63" t="s">
        <v>524</v>
      </c>
      <c r="C43" s="58" t="s">
        <v>778</v>
      </c>
      <c r="D43" s="59"/>
      <c r="E43" s="60"/>
      <c r="F43" s="59"/>
      <c r="G43" s="59" t="s">
        <v>533</v>
      </c>
      <c r="H43" s="59"/>
      <c r="I43" s="59"/>
      <c r="J43" s="59" t="s">
        <v>534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1"/>
      <c r="W43" s="61"/>
      <c r="X43" s="61"/>
      <c r="Y43" s="61"/>
      <c r="Z43" s="61"/>
      <c r="AA43" s="64">
        <f>ROUND((89%*(0.85*0.8)*100),0)</f>
        <v>61</v>
      </c>
    </row>
    <row r="44" spans="1:26" ht="96">
      <c r="A44" s="41">
        <v>6</v>
      </c>
      <c r="B44" s="42" t="s">
        <v>857</v>
      </c>
      <c r="C44" s="43">
        <v>0.01</v>
      </c>
      <c r="D44" s="44">
        <v>2919.29</v>
      </c>
      <c r="E44" s="45" t="s">
        <v>858</v>
      </c>
      <c r="F44" s="44" t="s">
        <v>859</v>
      </c>
      <c r="G44" s="44" t="s">
        <v>860</v>
      </c>
      <c r="H44" s="44" t="s">
        <v>861</v>
      </c>
      <c r="I44" s="44">
        <v>1</v>
      </c>
      <c r="J44" s="44">
        <v>47</v>
      </c>
      <c r="K44" s="45" t="s">
        <v>862</v>
      </c>
      <c r="L44" s="45" t="s">
        <v>831</v>
      </c>
      <c r="M44" s="45">
        <v>95</v>
      </c>
      <c r="N44" s="45">
        <v>65</v>
      </c>
      <c r="O44" s="45">
        <v>3</v>
      </c>
      <c r="P44" s="45">
        <v>2</v>
      </c>
      <c r="Q44" s="45">
        <v>31</v>
      </c>
      <c r="R44" s="45">
        <v>20</v>
      </c>
      <c r="S44" s="45">
        <v>0.85</v>
      </c>
      <c r="T44" s="45">
        <v>0.8</v>
      </c>
      <c r="U44" s="45" t="s">
        <v>863</v>
      </c>
      <c r="V44" s="30"/>
      <c r="W44" s="30"/>
      <c r="X44" s="30"/>
      <c r="Y44" s="30"/>
      <c r="Z44" s="30"/>
    </row>
    <row r="45" spans="1:27" s="5" customFormat="1" ht="24">
      <c r="A45" s="57"/>
      <c r="B45" s="63" t="s">
        <v>521</v>
      </c>
      <c r="C45" s="58" t="s">
        <v>779</v>
      </c>
      <c r="D45" s="59"/>
      <c r="E45" s="60"/>
      <c r="F45" s="59"/>
      <c r="G45" s="59" t="s">
        <v>535</v>
      </c>
      <c r="H45" s="59"/>
      <c r="I45" s="59"/>
      <c r="J45" s="59" t="s">
        <v>536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61"/>
      <c r="X45" s="61"/>
      <c r="Y45" s="61"/>
      <c r="Z45" s="61"/>
      <c r="AA45" s="5">
        <f>ROUND((95%*0.85*100),0)</f>
        <v>81</v>
      </c>
    </row>
    <row r="46" spans="1:27" s="5" customFormat="1" ht="24">
      <c r="A46" s="57"/>
      <c r="B46" s="63" t="s">
        <v>524</v>
      </c>
      <c r="C46" s="58" t="s">
        <v>780</v>
      </c>
      <c r="D46" s="59"/>
      <c r="E46" s="60"/>
      <c r="F46" s="59"/>
      <c r="G46" s="59" t="s">
        <v>537</v>
      </c>
      <c r="H46" s="59"/>
      <c r="I46" s="59"/>
      <c r="J46" s="59" t="s">
        <v>525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1"/>
      <c r="W46" s="61"/>
      <c r="X46" s="61"/>
      <c r="Y46" s="61"/>
      <c r="Z46" s="61"/>
      <c r="AA46" s="5">
        <f>ROUND((65%*0.8*100),0)</f>
        <v>52</v>
      </c>
    </row>
    <row r="47" spans="1:26" ht="60">
      <c r="A47" s="41">
        <v>7</v>
      </c>
      <c r="B47" s="42" t="s">
        <v>864</v>
      </c>
      <c r="C47" s="43">
        <v>0.0015</v>
      </c>
      <c r="D47" s="44">
        <v>18507.43</v>
      </c>
      <c r="E47" s="45" t="s">
        <v>865</v>
      </c>
      <c r="F47" s="44" t="s">
        <v>866</v>
      </c>
      <c r="G47" s="44" t="s">
        <v>867</v>
      </c>
      <c r="H47" s="44" t="s">
        <v>868</v>
      </c>
      <c r="I47" s="44" t="s">
        <v>869</v>
      </c>
      <c r="J47" s="44">
        <v>244</v>
      </c>
      <c r="K47" s="45" t="s">
        <v>870</v>
      </c>
      <c r="L47" s="45" t="s">
        <v>831</v>
      </c>
      <c r="M47" s="45">
        <v>130</v>
      </c>
      <c r="N47" s="45">
        <v>89</v>
      </c>
      <c r="O47" s="45">
        <v>17</v>
      </c>
      <c r="P47" s="45">
        <v>10</v>
      </c>
      <c r="Q47" s="45">
        <v>188</v>
      </c>
      <c r="R47" s="45">
        <v>103</v>
      </c>
      <c r="S47" s="45">
        <v>0.85</v>
      </c>
      <c r="T47" s="45" t="s">
        <v>832</v>
      </c>
      <c r="U47" s="45" t="s">
        <v>871</v>
      </c>
      <c r="V47" s="30"/>
      <c r="W47" s="30"/>
      <c r="X47" s="30"/>
      <c r="Y47" s="30"/>
      <c r="Z47" s="30"/>
    </row>
    <row r="48" spans="1:27" s="5" customFormat="1" ht="24">
      <c r="A48" s="57"/>
      <c r="B48" s="63" t="s">
        <v>521</v>
      </c>
      <c r="C48" s="58" t="s">
        <v>777</v>
      </c>
      <c r="D48" s="59"/>
      <c r="E48" s="60"/>
      <c r="F48" s="59"/>
      <c r="G48" s="59" t="s">
        <v>538</v>
      </c>
      <c r="H48" s="59"/>
      <c r="I48" s="59"/>
      <c r="J48" s="59" t="s">
        <v>539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1"/>
      <c r="W48" s="61"/>
      <c r="X48" s="61"/>
      <c r="Y48" s="61"/>
      <c r="Z48" s="61"/>
      <c r="AA48" s="5">
        <f>ROUND((130%*0.85*100),0)</f>
        <v>111</v>
      </c>
    </row>
    <row r="49" spans="1:27" s="5" customFormat="1" ht="24">
      <c r="A49" s="57"/>
      <c r="B49" s="63" t="s">
        <v>524</v>
      </c>
      <c r="C49" s="58" t="s">
        <v>778</v>
      </c>
      <c r="D49" s="59"/>
      <c r="E49" s="60"/>
      <c r="F49" s="59"/>
      <c r="G49" s="59" t="s">
        <v>540</v>
      </c>
      <c r="H49" s="59"/>
      <c r="I49" s="59"/>
      <c r="J49" s="59" t="s">
        <v>541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1"/>
      <c r="W49" s="61"/>
      <c r="X49" s="61"/>
      <c r="Y49" s="61"/>
      <c r="Z49" s="61"/>
      <c r="AA49" s="5">
        <f>ROUND((89%*(0.85*0.8)*100),0)</f>
        <v>61</v>
      </c>
    </row>
    <row r="50" spans="1:26" ht="72">
      <c r="A50" s="36">
        <v>8</v>
      </c>
      <c r="B50" s="37" t="s">
        <v>872</v>
      </c>
      <c r="C50" s="38">
        <v>1.506</v>
      </c>
      <c r="D50" s="39">
        <v>113</v>
      </c>
      <c r="E50" s="40" t="s">
        <v>873</v>
      </c>
      <c r="F50" s="39"/>
      <c r="G50" s="39">
        <v>170</v>
      </c>
      <c r="H50" s="39" t="s">
        <v>874</v>
      </c>
      <c r="I50" s="39"/>
      <c r="J50" s="39">
        <v>950</v>
      </c>
      <c r="K50" s="40" t="s">
        <v>875</v>
      </c>
      <c r="L50" s="40" t="s">
        <v>836</v>
      </c>
      <c r="M50" s="40">
        <v>95</v>
      </c>
      <c r="N50" s="40">
        <v>65</v>
      </c>
      <c r="O50" s="40"/>
      <c r="P50" s="40"/>
      <c r="Q50" s="40"/>
      <c r="R50" s="40"/>
      <c r="S50" s="40">
        <v>0.85</v>
      </c>
      <c r="T50" s="40">
        <v>0.8</v>
      </c>
      <c r="U50" s="40"/>
      <c r="V50" s="30"/>
      <c r="W50" s="30"/>
      <c r="X50" s="30"/>
      <c r="Y50" s="30"/>
      <c r="Z50" s="30"/>
    </row>
    <row r="51" spans="1:26" ht="72">
      <c r="A51" s="41">
        <v>9</v>
      </c>
      <c r="B51" s="42" t="s">
        <v>876</v>
      </c>
      <c r="C51" s="43">
        <v>0.0015</v>
      </c>
      <c r="D51" s="44">
        <v>50641.58</v>
      </c>
      <c r="E51" s="45" t="s">
        <v>877</v>
      </c>
      <c r="F51" s="44" t="s">
        <v>878</v>
      </c>
      <c r="G51" s="44" t="s">
        <v>879</v>
      </c>
      <c r="H51" s="44" t="s">
        <v>880</v>
      </c>
      <c r="I51" s="44" t="s">
        <v>881</v>
      </c>
      <c r="J51" s="44">
        <v>280</v>
      </c>
      <c r="K51" s="45" t="s">
        <v>882</v>
      </c>
      <c r="L51" s="45" t="s">
        <v>831</v>
      </c>
      <c r="M51" s="45">
        <v>130</v>
      </c>
      <c r="N51" s="45">
        <v>89</v>
      </c>
      <c r="O51" s="45">
        <v>4</v>
      </c>
      <c r="P51" s="45">
        <v>2</v>
      </c>
      <c r="Q51" s="45">
        <v>50</v>
      </c>
      <c r="R51" s="45">
        <v>27</v>
      </c>
      <c r="S51" s="45">
        <v>0.85</v>
      </c>
      <c r="T51" s="45" t="s">
        <v>832</v>
      </c>
      <c r="U51" s="45" t="s">
        <v>883</v>
      </c>
      <c r="V51" s="30"/>
      <c r="W51" s="30"/>
      <c r="X51" s="30"/>
      <c r="Y51" s="30"/>
      <c r="Z51" s="30"/>
    </row>
    <row r="52" spans="1:27" s="5" customFormat="1" ht="24">
      <c r="A52" s="57"/>
      <c r="B52" s="63" t="s">
        <v>521</v>
      </c>
      <c r="C52" s="58" t="s">
        <v>777</v>
      </c>
      <c r="D52" s="59"/>
      <c r="E52" s="60"/>
      <c r="F52" s="59"/>
      <c r="G52" s="59" t="s">
        <v>542</v>
      </c>
      <c r="H52" s="59"/>
      <c r="I52" s="59"/>
      <c r="J52" s="59" t="s">
        <v>543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1"/>
      <c r="W52" s="61"/>
      <c r="X52" s="61"/>
      <c r="Y52" s="61"/>
      <c r="Z52" s="61"/>
      <c r="AA52" s="5">
        <f>ROUND((130%*0.85*100),0)</f>
        <v>111</v>
      </c>
    </row>
    <row r="53" spans="1:27" s="5" customFormat="1" ht="24">
      <c r="A53" s="57"/>
      <c r="B53" s="63" t="s">
        <v>524</v>
      </c>
      <c r="C53" s="58" t="s">
        <v>778</v>
      </c>
      <c r="D53" s="59"/>
      <c r="E53" s="60"/>
      <c r="F53" s="59"/>
      <c r="G53" s="59" t="s">
        <v>537</v>
      </c>
      <c r="H53" s="59"/>
      <c r="I53" s="59"/>
      <c r="J53" s="59" t="s">
        <v>544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1"/>
      <c r="W53" s="61"/>
      <c r="X53" s="61"/>
      <c r="Y53" s="61"/>
      <c r="Z53" s="61"/>
      <c r="AA53" s="5">
        <f>ROUND((89%*(0.85*0.8)*100),0)</f>
        <v>61</v>
      </c>
    </row>
    <row r="54" spans="1:26" ht="60">
      <c r="A54" s="41">
        <v>10</v>
      </c>
      <c r="B54" s="42" t="s">
        <v>884</v>
      </c>
      <c r="C54" s="43">
        <v>3</v>
      </c>
      <c r="D54" s="44">
        <v>80.44</v>
      </c>
      <c r="E54" s="45" t="s">
        <v>885</v>
      </c>
      <c r="F54" s="44"/>
      <c r="G54" s="44" t="s">
        <v>886</v>
      </c>
      <c r="H54" s="44" t="s">
        <v>887</v>
      </c>
      <c r="I54" s="44"/>
      <c r="J54" s="44">
        <v>1869</v>
      </c>
      <c r="K54" s="45" t="s">
        <v>888</v>
      </c>
      <c r="L54" s="45" t="s">
        <v>831</v>
      </c>
      <c r="M54" s="45">
        <v>128</v>
      </c>
      <c r="N54" s="45">
        <v>83</v>
      </c>
      <c r="O54" s="45">
        <v>104</v>
      </c>
      <c r="P54" s="45">
        <v>57</v>
      </c>
      <c r="Q54" s="45">
        <v>1111</v>
      </c>
      <c r="R54" s="45">
        <v>576</v>
      </c>
      <c r="S54" s="45">
        <v>0.85</v>
      </c>
      <c r="T54" s="45" t="s">
        <v>832</v>
      </c>
      <c r="U54" s="45"/>
      <c r="V54" s="30"/>
      <c r="W54" s="30"/>
      <c r="X54" s="30"/>
      <c r="Y54" s="30"/>
      <c r="Z54" s="30"/>
    </row>
    <row r="55" spans="1:27" s="5" customFormat="1" ht="24">
      <c r="A55" s="57"/>
      <c r="B55" s="63" t="s">
        <v>521</v>
      </c>
      <c r="C55" s="58" t="s">
        <v>781</v>
      </c>
      <c r="D55" s="59"/>
      <c r="E55" s="60"/>
      <c r="F55" s="59"/>
      <c r="G55" s="59" t="s">
        <v>545</v>
      </c>
      <c r="H55" s="59"/>
      <c r="I55" s="59"/>
      <c r="J55" s="59" t="s">
        <v>546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1"/>
      <c r="W55" s="61"/>
      <c r="X55" s="61"/>
      <c r="Y55" s="61"/>
      <c r="Z55" s="61"/>
      <c r="AA55" s="5">
        <f>ROUND((128%*0.85*100),0)</f>
        <v>109</v>
      </c>
    </row>
    <row r="56" spans="1:27" s="5" customFormat="1" ht="24">
      <c r="A56" s="57"/>
      <c r="B56" s="63" t="s">
        <v>524</v>
      </c>
      <c r="C56" s="58" t="s">
        <v>782</v>
      </c>
      <c r="D56" s="59"/>
      <c r="E56" s="60"/>
      <c r="F56" s="59"/>
      <c r="G56" s="59" t="s">
        <v>547</v>
      </c>
      <c r="H56" s="59"/>
      <c r="I56" s="59"/>
      <c r="J56" s="59" t="s">
        <v>548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1"/>
      <c r="W56" s="61"/>
      <c r="X56" s="61"/>
      <c r="Y56" s="61"/>
      <c r="Z56" s="61"/>
      <c r="AA56" s="5">
        <f>ROUND((83%*(0.85*0.8)*100),0)</f>
        <v>56</v>
      </c>
    </row>
    <row r="57" spans="1:26" ht="60">
      <c r="A57" s="36">
        <v>11</v>
      </c>
      <c r="B57" s="37" t="s">
        <v>889</v>
      </c>
      <c r="C57" s="38">
        <v>3</v>
      </c>
      <c r="D57" s="39">
        <v>465.63</v>
      </c>
      <c r="E57" s="40" t="s">
        <v>890</v>
      </c>
      <c r="F57" s="39"/>
      <c r="G57" s="39">
        <v>1397</v>
      </c>
      <c r="H57" s="39" t="s">
        <v>891</v>
      </c>
      <c r="I57" s="39"/>
      <c r="J57" s="39">
        <v>5480</v>
      </c>
      <c r="K57" s="40" t="s">
        <v>892</v>
      </c>
      <c r="L57" s="40" t="s">
        <v>836</v>
      </c>
      <c r="M57" s="40">
        <v>128</v>
      </c>
      <c r="N57" s="40">
        <v>83</v>
      </c>
      <c r="O57" s="40"/>
      <c r="P57" s="40"/>
      <c r="Q57" s="40"/>
      <c r="R57" s="40"/>
      <c r="S57" s="40">
        <v>0.85</v>
      </c>
      <c r="T57" s="40" t="s">
        <v>832</v>
      </c>
      <c r="U57" s="40"/>
      <c r="V57" s="30"/>
      <c r="W57" s="30"/>
      <c r="X57" s="30"/>
      <c r="Y57" s="30"/>
      <c r="Z57" s="30"/>
    </row>
    <row r="58" spans="1:26" ht="60">
      <c r="A58" s="41">
        <v>12</v>
      </c>
      <c r="B58" s="42" t="s">
        <v>893</v>
      </c>
      <c r="C58" s="43">
        <v>3</v>
      </c>
      <c r="D58" s="44">
        <v>313.82</v>
      </c>
      <c r="E58" s="45" t="s">
        <v>894</v>
      </c>
      <c r="F58" s="44">
        <v>28.74</v>
      </c>
      <c r="G58" s="44" t="s">
        <v>895</v>
      </c>
      <c r="H58" s="44" t="s">
        <v>896</v>
      </c>
      <c r="I58" s="44">
        <v>86</v>
      </c>
      <c r="J58" s="44">
        <v>3497</v>
      </c>
      <c r="K58" s="45" t="s">
        <v>897</v>
      </c>
      <c r="L58" s="45" t="s">
        <v>831</v>
      </c>
      <c r="M58" s="45">
        <v>130</v>
      </c>
      <c r="N58" s="45">
        <v>89</v>
      </c>
      <c r="O58" s="45">
        <v>108</v>
      </c>
      <c r="P58" s="45">
        <v>63</v>
      </c>
      <c r="Q58" s="45">
        <v>1157</v>
      </c>
      <c r="R58" s="45">
        <v>634</v>
      </c>
      <c r="S58" s="45">
        <v>0.85</v>
      </c>
      <c r="T58" s="45" t="s">
        <v>832</v>
      </c>
      <c r="U58" s="45">
        <v>273</v>
      </c>
      <c r="V58" s="30"/>
      <c r="W58" s="30"/>
      <c r="X58" s="30"/>
      <c r="Y58" s="30"/>
      <c r="Z58" s="30"/>
    </row>
    <row r="59" spans="1:27" s="5" customFormat="1" ht="24">
      <c r="A59" s="57"/>
      <c r="B59" s="63" t="s">
        <v>521</v>
      </c>
      <c r="C59" s="58" t="s">
        <v>777</v>
      </c>
      <c r="D59" s="59"/>
      <c r="E59" s="60"/>
      <c r="F59" s="59"/>
      <c r="G59" s="59" t="s">
        <v>549</v>
      </c>
      <c r="H59" s="59"/>
      <c r="I59" s="59"/>
      <c r="J59" s="59" t="s">
        <v>550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1"/>
      <c r="W59" s="61"/>
      <c r="X59" s="61"/>
      <c r="Y59" s="61"/>
      <c r="Z59" s="61"/>
      <c r="AA59" s="5">
        <f>ROUND((130%*0.85*100),0)</f>
        <v>111</v>
      </c>
    </row>
    <row r="60" spans="1:27" s="5" customFormat="1" ht="24">
      <c r="A60" s="57"/>
      <c r="B60" s="63" t="s">
        <v>524</v>
      </c>
      <c r="C60" s="58" t="s">
        <v>778</v>
      </c>
      <c r="D60" s="59"/>
      <c r="E60" s="60"/>
      <c r="F60" s="59"/>
      <c r="G60" s="59" t="s">
        <v>551</v>
      </c>
      <c r="H60" s="59"/>
      <c r="I60" s="59"/>
      <c r="J60" s="59" t="s">
        <v>552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1"/>
      <c r="W60" s="61"/>
      <c r="X60" s="61"/>
      <c r="Y60" s="61"/>
      <c r="Z60" s="61"/>
      <c r="AA60" s="5">
        <f>ROUND((89%*(0.85*0.8)*100),0)</f>
        <v>61</v>
      </c>
    </row>
    <row r="61" spans="1:26" ht="60">
      <c r="A61" s="41">
        <v>13</v>
      </c>
      <c r="B61" s="42" t="s">
        <v>898</v>
      </c>
      <c r="C61" s="43">
        <v>0.055</v>
      </c>
      <c r="D61" s="44">
        <v>12035.56</v>
      </c>
      <c r="E61" s="45" t="s">
        <v>899</v>
      </c>
      <c r="F61" s="44" t="s">
        <v>900</v>
      </c>
      <c r="G61" s="44" t="s">
        <v>901</v>
      </c>
      <c r="H61" s="44" t="s">
        <v>902</v>
      </c>
      <c r="I61" s="44" t="s">
        <v>903</v>
      </c>
      <c r="J61" s="44">
        <v>3982</v>
      </c>
      <c r="K61" s="45" t="s">
        <v>904</v>
      </c>
      <c r="L61" s="45" t="s">
        <v>831</v>
      </c>
      <c r="M61" s="45">
        <v>130</v>
      </c>
      <c r="N61" s="45">
        <v>89</v>
      </c>
      <c r="O61" s="45">
        <v>34</v>
      </c>
      <c r="P61" s="45">
        <v>20</v>
      </c>
      <c r="Q61" s="45">
        <v>359</v>
      </c>
      <c r="R61" s="45">
        <v>197</v>
      </c>
      <c r="S61" s="45">
        <v>0.85</v>
      </c>
      <c r="T61" s="45" t="s">
        <v>832</v>
      </c>
      <c r="U61" s="45" t="s">
        <v>905</v>
      </c>
      <c r="V61" s="30"/>
      <c r="W61" s="30"/>
      <c r="X61" s="30"/>
      <c r="Y61" s="30"/>
      <c r="Z61" s="30"/>
    </row>
    <row r="62" spans="1:27" s="5" customFormat="1" ht="24">
      <c r="A62" s="57"/>
      <c r="B62" s="63" t="s">
        <v>521</v>
      </c>
      <c r="C62" s="58" t="s">
        <v>777</v>
      </c>
      <c r="D62" s="59"/>
      <c r="E62" s="60"/>
      <c r="F62" s="59"/>
      <c r="G62" s="59" t="s">
        <v>553</v>
      </c>
      <c r="H62" s="59"/>
      <c r="I62" s="59"/>
      <c r="J62" s="59" t="s">
        <v>554</v>
      </c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1"/>
      <c r="W62" s="61"/>
      <c r="X62" s="61"/>
      <c r="Y62" s="61"/>
      <c r="Z62" s="61"/>
      <c r="AA62" s="5">
        <f>ROUND((130%*0.85*100),0)</f>
        <v>111</v>
      </c>
    </row>
    <row r="63" spans="1:27" s="5" customFormat="1" ht="24">
      <c r="A63" s="57"/>
      <c r="B63" s="63" t="s">
        <v>524</v>
      </c>
      <c r="C63" s="58" t="s">
        <v>778</v>
      </c>
      <c r="D63" s="59"/>
      <c r="E63" s="60"/>
      <c r="F63" s="59"/>
      <c r="G63" s="59" t="s">
        <v>525</v>
      </c>
      <c r="H63" s="59"/>
      <c r="I63" s="59"/>
      <c r="J63" s="59" t="s">
        <v>555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1"/>
      <c r="W63" s="61"/>
      <c r="X63" s="61"/>
      <c r="Y63" s="61"/>
      <c r="Z63" s="61"/>
      <c r="AA63" s="5">
        <f>ROUND((89%*(0.85*0.8)*100),0)</f>
        <v>61</v>
      </c>
    </row>
    <row r="64" spans="1:26" ht="72">
      <c r="A64" s="41">
        <v>14</v>
      </c>
      <c r="B64" s="42" t="s">
        <v>906</v>
      </c>
      <c r="C64" s="43">
        <v>1.87</v>
      </c>
      <c r="D64" s="44">
        <v>292.24</v>
      </c>
      <c r="E64" s="45" t="s">
        <v>907</v>
      </c>
      <c r="F64" s="44" t="s">
        <v>908</v>
      </c>
      <c r="G64" s="44" t="s">
        <v>909</v>
      </c>
      <c r="H64" s="44" t="s">
        <v>910</v>
      </c>
      <c r="I64" s="44" t="s">
        <v>911</v>
      </c>
      <c r="J64" s="44">
        <v>2425</v>
      </c>
      <c r="K64" s="45" t="s">
        <v>912</v>
      </c>
      <c r="L64" s="45" t="s">
        <v>831</v>
      </c>
      <c r="M64" s="45">
        <v>130</v>
      </c>
      <c r="N64" s="45">
        <v>89</v>
      </c>
      <c r="O64" s="45">
        <v>92</v>
      </c>
      <c r="P64" s="45">
        <v>54</v>
      </c>
      <c r="Q64" s="45">
        <v>979</v>
      </c>
      <c r="R64" s="45">
        <v>536</v>
      </c>
      <c r="S64" s="45">
        <v>0.85</v>
      </c>
      <c r="T64" s="45" t="s">
        <v>832</v>
      </c>
      <c r="U64" s="45" t="s">
        <v>913</v>
      </c>
      <c r="V64" s="30"/>
      <c r="W64" s="30"/>
      <c r="X64" s="30"/>
      <c r="Y64" s="30"/>
      <c r="Z64" s="30"/>
    </row>
    <row r="65" spans="1:27" s="5" customFormat="1" ht="24">
      <c r="A65" s="57"/>
      <c r="B65" s="63" t="s">
        <v>521</v>
      </c>
      <c r="C65" s="58" t="s">
        <v>777</v>
      </c>
      <c r="D65" s="59"/>
      <c r="E65" s="60"/>
      <c r="F65" s="59"/>
      <c r="G65" s="59" t="s">
        <v>556</v>
      </c>
      <c r="H65" s="59"/>
      <c r="I65" s="59"/>
      <c r="J65" s="59" t="s">
        <v>557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1"/>
      <c r="W65" s="61"/>
      <c r="X65" s="61"/>
      <c r="Y65" s="61"/>
      <c r="Z65" s="61"/>
      <c r="AA65" s="5">
        <f>ROUND((130%*0.85*100),0)</f>
        <v>111</v>
      </c>
    </row>
    <row r="66" spans="1:27" s="5" customFormat="1" ht="24">
      <c r="A66" s="57"/>
      <c r="B66" s="63" t="s">
        <v>524</v>
      </c>
      <c r="C66" s="58" t="s">
        <v>778</v>
      </c>
      <c r="D66" s="59"/>
      <c r="E66" s="60"/>
      <c r="F66" s="59"/>
      <c r="G66" s="59" t="s">
        <v>558</v>
      </c>
      <c r="H66" s="59"/>
      <c r="I66" s="59"/>
      <c r="J66" s="59" t="s">
        <v>559</v>
      </c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1"/>
      <c r="W66" s="61"/>
      <c r="X66" s="61"/>
      <c r="Y66" s="61"/>
      <c r="Z66" s="61"/>
      <c r="AA66" s="5">
        <f>ROUND((89%*(0.85*0.8)*100),0)</f>
        <v>61</v>
      </c>
    </row>
    <row r="67" spans="1:26" ht="60">
      <c r="A67" s="41">
        <v>15</v>
      </c>
      <c r="B67" s="42" t="s">
        <v>914</v>
      </c>
      <c r="C67" s="43">
        <v>0.62</v>
      </c>
      <c r="D67" s="44">
        <v>2885.45</v>
      </c>
      <c r="E67" s="45" t="s">
        <v>915</v>
      </c>
      <c r="F67" s="44" t="s">
        <v>916</v>
      </c>
      <c r="G67" s="44" t="s">
        <v>917</v>
      </c>
      <c r="H67" s="44" t="s">
        <v>918</v>
      </c>
      <c r="I67" s="44" t="s">
        <v>919</v>
      </c>
      <c r="J67" s="44">
        <v>10931</v>
      </c>
      <c r="K67" s="45" t="s">
        <v>920</v>
      </c>
      <c r="L67" s="45" t="s">
        <v>831</v>
      </c>
      <c r="M67" s="45">
        <v>130</v>
      </c>
      <c r="N67" s="45">
        <v>89</v>
      </c>
      <c r="O67" s="45">
        <v>493</v>
      </c>
      <c r="P67" s="45">
        <v>287</v>
      </c>
      <c r="Q67" s="45">
        <v>5261</v>
      </c>
      <c r="R67" s="45">
        <v>2881</v>
      </c>
      <c r="S67" s="45">
        <v>0.85</v>
      </c>
      <c r="T67" s="45" t="s">
        <v>832</v>
      </c>
      <c r="U67" s="45" t="s">
        <v>921</v>
      </c>
      <c r="V67" s="30"/>
      <c r="W67" s="30"/>
      <c r="X67" s="30"/>
      <c r="Y67" s="30"/>
      <c r="Z67" s="30"/>
    </row>
    <row r="68" spans="1:27" s="5" customFormat="1" ht="24">
      <c r="A68" s="57"/>
      <c r="B68" s="63" t="s">
        <v>521</v>
      </c>
      <c r="C68" s="58" t="s">
        <v>777</v>
      </c>
      <c r="D68" s="59"/>
      <c r="E68" s="60"/>
      <c r="F68" s="59"/>
      <c r="G68" s="59" t="s">
        <v>560</v>
      </c>
      <c r="H68" s="59"/>
      <c r="I68" s="59"/>
      <c r="J68" s="59" t="s">
        <v>561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1"/>
      <c r="W68" s="61"/>
      <c r="X68" s="61"/>
      <c r="Y68" s="61"/>
      <c r="Z68" s="61"/>
      <c r="AA68" s="5">
        <f>ROUND((130%*0.85*100),0)</f>
        <v>111</v>
      </c>
    </row>
    <row r="69" spans="1:27" s="5" customFormat="1" ht="24">
      <c r="A69" s="57"/>
      <c r="B69" s="63" t="s">
        <v>524</v>
      </c>
      <c r="C69" s="58" t="s">
        <v>778</v>
      </c>
      <c r="D69" s="59"/>
      <c r="E69" s="60"/>
      <c r="F69" s="59"/>
      <c r="G69" s="59" t="s">
        <v>562</v>
      </c>
      <c r="H69" s="59"/>
      <c r="I69" s="59"/>
      <c r="J69" s="59" t="s">
        <v>563</v>
      </c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1"/>
      <c r="W69" s="61"/>
      <c r="X69" s="61"/>
      <c r="Y69" s="61"/>
      <c r="Z69" s="61"/>
      <c r="AA69" s="5">
        <f>ROUND((89%*(0.85*0.8)*100),0)</f>
        <v>61</v>
      </c>
    </row>
    <row r="70" spans="1:26" ht="84">
      <c r="A70" s="36">
        <v>16</v>
      </c>
      <c r="B70" s="37" t="s">
        <v>922</v>
      </c>
      <c r="C70" s="38">
        <v>68.175</v>
      </c>
      <c r="D70" s="39">
        <v>67.3</v>
      </c>
      <c r="E70" s="40" t="s">
        <v>923</v>
      </c>
      <c r="F70" s="39"/>
      <c r="G70" s="39">
        <v>4588</v>
      </c>
      <c r="H70" s="39" t="s">
        <v>924</v>
      </c>
      <c r="I70" s="39"/>
      <c r="J70" s="39">
        <v>25767</v>
      </c>
      <c r="K70" s="40" t="s">
        <v>925</v>
      </c>
      <c r="L70" s="40" t="s">
        <v>836</v>
      </c>
      <c r="M70" s="40">
        <v>130</v>
      </c>
      <c r="N70" s="40">
        <v>89</v>
      </c>
      <c r="O70" s="40"/>
      <c r="P70" s="40"/>
      <c r="Q70" s="40"/>
      <c r="R70" s="40"/>
      <c r="S70" s="40">
        <v>0.85</v>
      </c>
      <c r="T70" s="40" t="s">
        <v>832</v>
      </c>
      <c r="U70" s="40"/>
      <c r="V70" s="30"/>
      <c r="W70" s="30"/>
      <c r="X70" s="30"/>
      <c r="Y70" s="30"/>
      <c r="Z70" s="30"/>
    </row>
    <row r="71" spans="1:26" ht="48">
      <c r="A71" s="41">
        <v>17</v>
      </c>
      <c r="B71" s="42" t="s">
        <v>926</v>
      </c>
      <c r="C71" s="43">
        <v>0.2103</v>
      </c>
      <c r="D71" s="44">
        <v>375.58</v>
      </c>
      <c r="E71" s="45" t="s">
        <v>927</v>
      </c>
      <c r="F71" s="44" t="s">
        <v>928</v>
      </c>
      <c r="G71" s="44" t="s">
        <v>929</v>
      </c>
      <c r="H71" s="44" t="s">
        <v>930</v>
      </c>
      <c r="I71" s="44">
        <v>2</v>
      </c>
      <c r="J71" s="44">
        <v>329</v>
      </c>
      <c r="K71" s="45" t="s">
        <v>931</v>
      </c>
      <c r="L71" s="45" t="s">
        <v>831</v>
      </c>
      <c r="M71" s="45">
        <v>90</v>
      </c>
      <c r="N71" s="45">
        <v>70</v>
      </c>
      <c r="O71" s="45">
        <v>14</v>
      </c>
      <c r="P71" s="45">
        <v>9</v>
      </c>
      <c r="Q71" s="45">
        <v>145</v>
      </c>
      <c r="R71" s="45">
        <v>90</v>
      </c>
      <c r="S71" s="45">
        <v>0.85</v>
      </c>
      <c r="T71" s="45" t="s">
        <v>832</v>
      </c>
      <c r="U71" s="45">
        <v>9</v>
      </c>
      <c r="V71" s="30"/>
      <c r="W71" s="30"/>
      <c r="X71" s="30"/>
      <c r="Y71" s="30"/>
      <c r="Z71" s="30"/>
    </row>
    <row r="72" spans="1:27" s="5" customFormat="1" ht="24">
      <c r="A72" s="57"/>
      <c r="B72" s="63" t="s">
        <v>521</v>
      </c>
      <c r="C72" s="58" t="s">
        <v>783</v>
      </c>
      <c r="D72" s="59"/>
      <c r="E72" s="60"/>
      <c r="F72" s="59"/>
      <c r="G72" s="59" t="s">
        <v>564</v>
      </c>
      <c r="H72" s="59"/>
      <c r="I72" s="59"/>
      <c r="J72" s="59" t="s">
        <v>565</v>
      </c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61"/>
      <c r="AA72" s="5">
        <f>ROUND((90%*0.85*100),0)</f>
        <v>77</v>
      </c>
    </row>
    <row r="73" spans="1:27" s="5" customFormat="1" ht="24">
      <c r="A73" s="57"/>
      <c r="B73" s="63" t="s">
        <v>524</v>
      </c>
      <c r="C73" s="58" t="s">
        <v>784</v>
      </c>
      <c r="D73" s="59"/>
      <c r="E73" s="60"/>
      <c r="F73" s="59"/>
      <c r="G73" s="59" t="s">
        <v>566</v>
      </c>
      <c r="H73" s="59"/>
      <c r="I73" s="59"/>
      <c r="J73" s="59" t="s">
        <v>567</v>
      </c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61"/>
      <c r="AA73" s="5">
        <f>ROUND((70%*(0.85*0.8)*100),0)</f>
        <v>48</v>
      </c>
    </row>
    <row r="74" spans="1:26" ht="48">
      <c r="A74" s="41">
        <v>18</v>
      </c>
      <c r="B74" s="42" t="s">
        <v>932</v>
      </c>
      <c r="C74" s="43">
        <v>0.2103</v>
      </c>
      <c r="D74" s="44">
        <v>687.04</v>
      </c>
      <c r="E74" s="45" t="s">
        <v>933</v>
      </c>
      <c r="F74" s="44" t="s">
        <v>934</v>
      </c>
      <c r="G74" s="44" t="s">
        <v>935</v>
      </c>
      <c r="H74" s="44" t="s">
        <v>936</v>
      </c>
      <c r="I74" s="44">
        <v>2</v>
      </c>
      <c r="J74" s="44">
        <v>668</v>
      </c>
      <c r="K74" s="45" t="s">
        <v>937</v>
      </c>
      <c r="L74" s="45" t="s">
        <v>831</v>
      </c>
      <c r="M74" s="45">
        <v>90</v>
      </c>
      <c r="N74" s="45">
        <v>70</v>
      </c>
      <c r="O74" s="45">
        <v>5</v>
      </c>
      <c r="P74" s="45">
        <v>4</v>
      </c>
      <c r="Q74" s="45">
        <v>57</v>
      </c>
      <c r="R74" s="45">
        <v>36</v>
      </c>
      <c r="S74" s="45">
        <v>0.85</v>
      </c>
      <c r="T74" s="45" t="s">
        <v>832</v>
      </c>
      <c r="U74" s="45">
        <v>7</v>
      </c>
      <c r="V74" s="30"/>
      <c r="W74" s="30"/>
      <c r="X74" s="30"/>
      <c r="Y74" s="30"/>
      <c r="Z74" s="30"/>
    </row>
    <row r="75" spans="1:27" s="5" customFormat="1" ht="24">
      <c r="A75" s="57"/>
      <c r="B75" s="63" t="s">
        <v>521</v>
      </c>
      <c r="C75" s="58" t="s">
        <v>783</v>
      </c>
      <c r="D75" s="59"/>
      <c r="E75" s="60"/>
      <c r="F75" s="59"/>
      <c r="G75" s="59" t="s">
        <v>568</v>
      </c>
      <c r="H75" s="59"/>
      <c r="I75" s="59"/>
      <c r="J75" s="59" t="s">
        <v>547</v>
      </c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61"/>
      <c r="AA75" s="5">
        <f>ROUND((90%*0.85*100),0)</f>
        <v>77</v>
      </c>
    </row>
    <row r="76" spans="1:27" s="5" customFormat="1" ht="24">
      <c r="A76" s="57"/>
      <c r="B76" s="63" t="s">
        <v>524</v>
      </c>
      <c r="C76" s="58" t="s">
        <v>784</v>
      </c>
      <c r="D76" s="59"/>
      <c r="E76" s="60"/>
      <c r="F76" s="59"/>
      <c r="G76" s="59" t="s">
        <v>542</v>
      </c>
      <c r="H76" s="59"/>
      <c r="I76" s="59"/>
      <c r="J76" s="59" t="s">
        <v>569</v>
      </c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61"/>
      <c r="AA76" s="5">
        <f>ROUND((70%*(0.85*0.8)*100),0)</f>
        <v>48</v>
      </c>
    </row>
    <row r="77" spans="1:26" ht="72">
      <c r="A77" s="41">
        <v>19</v>
      </c>
      <c r="B77" s="42" t="s">
        <v>938</v>
      </c>
      <c r="C77" s="43">
        <v>1</v>
      </c>
      <c r="D77" s="44">
        <v>152.57</v>
      </c>
      <c r="E77" s="45" t="s">
        <v>939</v>
      </c>
      <c r="F77" s="44">
        <v>70.58</v>
      </c>
      <c r="G77" s="44" t="s">
        <v>940</v>
      </c>
      <c r="H77" s="44" t="s">
        <v>941</v>
      </c>
      <c r="I77" s="44">
        <v>71</v>
      </c>
      <c r="J77" s="44">
        <v>1094</v>
      </c>
      <c r="K77" s="45" t="s">
        <v>942</v>
      </c>
      <c r="L77" s="45" t="s">
        <v>831</v>
      </c>
      <c r="M77" s="45">
        <v>130</v>
      </c>
      <c r="N77" s="45">
        <v>89</v>
      </c>
      <c r="O77" s="45">
        <v>100</v>
      </c>
      <c r="P77" s="45">
        <v>58</v>
      </c>
      <c r="Q77" s="45">
        <v>1066</v>
      </c>
      <c r="R77" s="45">
        <v>584</v>
      </c>
      <c r="S77" s="45">
        <v>0.85</v>
      </c>
      <c r="T77" s="45" t="s">
        <v>832</v>
      </c>
      <c r="U77" s="45">
        <v>118</v>
      </c>
      <c r="V77" s="30"/>
      <c r="W77" s="30"/>
      <c r="X77" s="30"/>
      <c r="Y77" s="30"/>
      <c r="Z77" s="30"/>
    </row>
    <row r="78" spans="1:27" s="5" customFormat="1" ht="24">
      <c r="A78" s="57"/>
      <c r="B78" s="63" t="s">
        <v>521</v>
      </c>
      <c r="C78" s="58" t="s">
        <v>777</v>
      </c>
      <c r="D78" s="59"/>
      <c r="E78" s="60"/>
      <c r="F78" s="59"/>
      <c r="G78" s="59" t="s">
        <v>570</v>
      </c>
      <c r="H78" s="59"/>
      <c r="I78" s="59"/>
      <c r="J78" s="59" t="s">
        <v>571</v>
      </c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1"/>
      <c r="W78" s="61"/>
      <c r="X78" s="61"/>
      <c r="Y78" s="61"/>
      <c r="Z78" s="61"/>
      <c r="AA78" s="5">
        <f>ROUND((130%*0.85*100),0)</f>
        <v>111</v>
      </c>
    </row>
    <row r="79" spans="1:27" s="5" customFormat="1" ht="24">
      <c r="A79" s="57"/>
      <c r="B79" s="63" t="s">
        <v>524</v>
      </c>
      <c r="C79" s="58" t="s">
        <v>778</v>
      </c>
      <c r="D79" s="59"/>
      <c r="E79" s="60"/>
      <c r="F79" s="59"/>
      <c r="G79" s="59" t="s">
        <v>572</v>
      </c>
      <c r="H79" s="59"/>
      <c r="I79" s="59"/>
      <c r="J79" s="59" t="s">
        <v>573</v>
      </c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61"/>
      <c r="AA79" s="5">
        <f>ROUND((89%*(0.85*0.8)*100),0)</f>
        <v>61</v>
      </c>
    </row>
    <row r="80" spans="1:26" ht="60">
      <c r="A80" s="41">
        <v>20</v>
      </c>
      <c r="B80" s="42" t="s">
        <v>943</v>
      </c>
      <c r="C80" s="43">
        <v>0.41</v>
      </c>
      <c r="D80" s="44">
        <v>11.42</v>
      </c>
      <c r="E80" s="45">
        <v>11.42</v>
      </c>
      <c r="F80" s="44"/>
      <c r="G80" s="44" t="s">
        <v>944</v>
      </c>
      <c r="H80" s="44">
        <v>5</v>
      </c>
      <c r="I80" s="44"/>
      <c r="J80" s="44">
        <v>59</v>
      </c>
      <c r="K80" s="45">
        <v>59</v>
      </c>
      <c r="L80" s="45" t="s">
        <v>831</v>
      </c>
      <c r="M80" s="45">
        <v>130</v>
      </c>
      <c r="N80" s="45">
        <v>89</v>
      </c>
      <c r="O80" s="45">
        <v>7</v>
      </c>
      <c r="P80" s="45">
        <v>4</v>
      </c>
      <c r="Q80" s="45">
        <v>65</v>
      </c>
      <c r="R80" s="45">
        <v>36</v>
      </c>
      <c r="S80" s="45">
        <v>0.85</v>
      </c>
      <c r="T80" s="45" t="s">
        <v>832</v>
      </c>
      <c r="U80" s="45"/>
      <c r="V80" s="30"/>
      <c r="W80" s="30"/>
      <c r="X80" s="30"/>
      <c r="Y80" s="30"/>
      <c r="Z80" s="30"/>
    </row>
    <row r="81" spans="1:27" s="5" customFormat="1" ht="24">
      <c r="A81" s="57"/>
      <c r="B81" s="63" t="s">
        <v>521</v>
      </c>
      <c r="C81" s="58" t="s">
        <v>777</v>
      </c>
      <c r="D81" s="59"/>
      <c r="E81" s="60"/>
      <c r="F81" s="59"/>
      <c r="G81" s="59" t="s">
        <v>574</v>
      </c>
      <c r="H81" s="59"/>
      <c r="I81" s="59"/>
      <c r="J81" s="59" t="s">
        <v>575</v>
      </c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1"/>
      <c r="W81" s="61"/>
      <c r="X81" s="61"/>
      <c r="Y81" s="61"/>
      <c r="Z81" s="61"/>
      <c r="AA81" s="5">
        <f>ROUND((130%*0.85*100),0)</f>
        <v>111</v>
      </c>
    </row>
    <row r="82" spans="1:27" s="5" customFormat="1" ht="24">
      <c r="A82" s="57"/>
      <c r="B82" s="63" t="s">
        <v>524</v>
      </c>
      <c r="C82" s="58" t="s">
        <v>778</v>
      </c>
      <c r="D82" s="59"/>
      <c r="E82" s="60"/>
      <c r="F82" s="59"/>
      <c r="G82" s="59" t="s">
        <v>542</v>
      </c>
      <c r="H82" s="59"/>
      <c r="I82" s="59"/>
      <c r="J82" s="59" t="s">
        <v>569</v>
      </c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1"/>
      <c r="W82" s="61"/>
      <c r="X82" s="61"/>
      <c r="Y82" s="61"/>
      <c r="Z82" s="61"/>
      <c r="AA82" s="5">
        <f>ROUND((89%*(0.85*0.8)*100),0)</f>
        <v>61</v>
      </c>
    </row>
    <row r="83" spans="1:26" ht="60">
      <c r="A83" s="36">
        <v>21</v>
      </c>
      <c r="B83" s="37" t="s">
        <v>945</v>
      </c>
      <c r="C83" s="38">
        <v>14.182</v>
      </c>
      <c r="D83" s="39">
        <v>81.4</v>
      </c>
      <c r="E83" s="40" t="s">
        <v>946</v>
      </c>
      <c r="F83" s="39"/>
      <c r="G83" s="39">
        <v>1154</v>
      </c>
      <c r="H83" s="39" t="s">
        <v>947</v>
      </c>
      <c r="I83" s="39"/>
      <c r="J83" s="39">
        <v>6883</v>
      </c>
      <c r="K83" s="40" t="s">
        <v>948</v>
      </c>
      <c r="L83" s="40" t="s">
        <v>836</v>
      </c>
      <c r="M83" s="40">
        <v>130</v>
      </c>
      <c r="N83" s="40">
        <v>89</v>
      </c>
      <c r="O83" s="40"/>
      <c r="P83" s="40"/>
      <c r="Q83" s="40"/>
      <c r="R83" s="40"/>
      <c r="S83" s="40">
        <v>0.85</v>
      </c>
      <c r="T83" s="40" t="s">
        <v>832</v>
      </c>
      <c r="U83" s="40"/>
      <c r="V83" s="30"/>
      <c r="W83" s="30"/>
      <c r="X83" s="30"/>
      <c r="Y83" s="30"/>
      <c r="Z83" s="30"/>
    </row>
    <row r="84" spans="1:26" ht="60">
      <c r="A84" s="41">
        <v>22</v>
      </c>
      <c r="B84" s="42" t="s">
        <v>949</v>
      </c>
      <c r="C84" s="43">
        <v>5</v>
      </c>
      <c r="D84" s="44">
        <v>136.07</v>
      </c>
      <c r="E84" s="45" t="s">
        <v>950</v>
      </c>
      <c r="F84" s="44">
        <v>7.38</v>
      </c>
      <c r="G84" s="44" t="s">
        <v>951</v>
      </c>
      <c r="H84" s="44" t="s">
        <v>952</v>
      </c>
      <c r="I84" s="44">
        <v>37</v>
      </c>
      <c r="J84" s="44">
        <v>1869</v>
      </c>
      <c r="K84" s="45" t="s">
        <v>953</v>
      </c>
      <c r="L84" s="45" t="s">
        <v>831</v>
      </c>
      <c r="M84" s="45">
        <v>130</v>
      </c>
      <c r="N84" s="45">
        <v>89</v>
      </c>
      <c r="O84" s="45">
        <v>62</v>
      </c>
      <c r="P84" s="45">
        <v>36</v>
      </c>
      <c r="Q84" s="45">
        <v>662</v>
      </c>
      <c r="R84" s="45">
        <v>363</v>
      </c>
      <c r="S84" s="45">
        <v>0.85</v>
      </c>
      <c r="T84" s="45" t="s">
        <v>832</v>
      </c>
      <c r="U84" s="45">
        <v>115</v>
      </c>
      <c r="V84" s="30"/>
      <c r="W84" s="30"/>
      <c r="X84" s="30"/>
      <c r="Y84" s="30"/>
      <c r="Z84" s="30"/>
    </row>
    <row r="85" spans="1:27" s="5" customFormat="1" ht="24">
      <c r="A85" s="57"/>
      <c r="B85" s="63" t="s">
        <v>521</v>
      </c>
      <c r="C85" s="58" t="s">
        <v>777</v>
      </c>
      <c r="D85" s="59"/>
      <c r="E85" s="60"/>
      <c r="F85" s="59"/>
      <c r="G85" s="59" t="s">
        <v>576</v>
      </c>
      <c r="H85" s="59"/>
      <c r="I85" s="59"/>
      <c r="J85" s="59" t="s">
        <v>577</v>
      </c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61"/>
      <c r="X85" s="61"/>
      <c r="Y85" s="61"/>
      <c r="Z85" s="61"/>
      <c r="AA85" s="5">
        <f>ROUND((130%*0.85*100),0)</f>
        <v>111</v>
      </c>
    </row>
    <row r="86" spans="1:27" s="5" customFormat="1" ht="24">
      <c r="A86" s="57"/>
      <c r="B86" s="63" t="s">
        <v>524</v>
      </c>
      <c r="C86" s="58" t="s">
        <v>778</v>
      </c>
      <c r="D86" s="59"/>
      <c r="E86" s="60"/>
      <c r="F86" s="59"/>
      <c r="G86" s="59" t="s">
        <v>569</v>
      </c>
      <c r="H86" s="59"/>
      <c r="I86" s="59"/>
      <c r="J86" s="59" t="s">
        <v>578</v>
      </c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1"/>
      <c r="W86" s="61"/>
      <c r="X86" s="61"/>
      <c r="Y86" s="61"/>
      <c r="Z86" s="61"/>
      <c r="AA86" s="5">
        <f>ROUND((89%*(0.85*0.8)*100),0)</f>
        <v>61</v>
      </c>
    </row>
    <row r="87" spans="1:26" ht="60">
      <c r="A87" s="36">
        <v>23</v>
      </c>
      <c r="B87" s="37" t="s">
        <v>954</v>
      </c>
      <c r="C87" s="38">
        <v>2</v>
      </c>
      <c r="D87" s="39">
        <v>465.63</v>
      </c>
      <c r="E87" s="40" t="s">
        <v>890</v>
      </c>
      <c r="F87" s="39"/>
      <c r="G87" s="39">
        <v>931</v>
      </c>
      <c r="H87" s="39" t="s">
        <v>955</v>
      </c>
      <c r="I87" s="39"/>
      <c r="J87" s="39">
        <v>3653</v>
      </c>
      <c r="K87" s="40" t="s">
        <v>956</v>
      </c>
      <c r="L87" s="40" t="s">
        <v>836</v>
      </c>
      <c r="M87" s="40">
        <v>130</v>
      </c>
      <c r="N87" s="40">
        <v>89</v>
      </c>
      <c r="O87" s="40"/>
      <c r="P87" s="40"/>
      <c r="Q87" s="40"/>
      <c r="R87" s="40"/>
      <c r="S87" s="40">
        <v>0.85</v>
      </c>
      <c r="T87" s="40" t="s">
        <v>832</v>
      </c>
      <c r="U87" s="40"/>
      <c r="V87" s="30"/>
      <c r="W87" s="30"/>
      <c r="X87" s="30"/>
      <c r="Y87" s="30"/>
      <c r="Z87" s="30"/>
    </row>
    <row r="88" spans="1:26" ht="60">
      <c r="A88" s="41">
        <v>24</v>
      </c>
      <c r="B88" s="42" t="s">
        <v>943</v>
      </c>
      <c r="C88" s="43">
        <v>0.72</v>
      </c>
      <c r="D88" s="44">
        <v>11.42</v>
      </c>
      <c r="E88" s="45">
        <v>11.42</v>
      </c>
      <c r="F88" s="44"/>
      <c r="G88" s="44" t="s">
        <v>957</v>
      </c>
      <c r="H88" s="44">
        <v>8</v>
      </c>
      <c r="I88" s="44"/>
      <c r="J88" s="44">
        <v>103</v>
      </c>
      <c r="K88" s="45">
        <v>103</v>
      </c>
      <c r="L88" s="45" t="s">
        <v>831</v>
      </c>
      <c r="M88" s="45">
        <v>130</v>
      </c>
      <c r="N88" s="45">
        <v>89</v>
      </c>
      <c r="O88" s="45">
        <v>10</v>
      </c>
      <c r="P88" s="45">
        <v>6</v>
      </c>
      <c r="Q88" s="45">
        <v>114</v>
      </c>
      <c r="R88" s="45">
        <v>62</v>
      </c>
      <c r="S88" s="45">
        <v>0.85</v>
      </c>
      <c r="T88" s="45" t="s">
        <v>832</v>
      </c>
      <c r="U88" s="45"/>
      <c r="V88" s="30"/>
      <c r="W88" s="30"/>
      <c r="X88" s="30"/>
      <c r="Y88" s="30"/>
      <c r="Z88" s="30"/>
    </row>
    <row r="89" spans="1:27" s="5" customFormat="1" ht="24">
      <c r="A89" s="57"/>
      <c r="B89" s="63" t="s">
        <v>521</v>
      </c>
      <c r="C89" s="58" t="s">
        <v>777</v>
      </c>
      <c r="D89" s="59"/>
      <c r="E89" s="60"/>
      <c r="F89" s="59"/>
      <c r="G89" s="59" t="s">
        <v>540</v>
      </c>
      <c r="H89" s="59"/>
      <c r="I89" s="59"/>
      <c r="J89" s="59" t="s">
        <v>579</v>
      </c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1"/>
      <c r="W89" s="61"/>
      <c r="X89" s="61"/>
      <c r="Y89" s="61"/>
      <c r="Z89" s="61"/>
      <c r="AA89" s="5">
        <f>ROUND((130%*0.85*100),0)</f>
        <v>111</v>
      </c>
    </row>
    <row r="90" spans="1:27" s="5" customFormat="1" ht="24">
      <c r="A90" s="57"/>
      <c r="B90" s="63" t="s">
        <v>524</v>
      </c>
      <c r="C90" s="58" t="s">
        <v>778</v>
      </c>
      <c r="D90" s="59"/>
      <c r="E90" s="60"/>
      <c r="F90" s="59"/>
      <c r="G90" s="59" t="s">
        <v>580</v>
      </c>
      <c r="H90" s="59"/>
      <c r="I90" s="59"/>
      <c r="J90" s="59" t="s">
        <v>576</v>
      </c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1"/>
      <c r="W90" s="61"/>
      <c r="X90" s="61"/>
      <c r="Y90" s="61"/>
      <c r="Z90" s="61"/>
      <c r="AA90" s="5">
        <f>ROUND((89%*(0.85*0.8)*100),0)</f>
        <v>61</v>
      </c>
    </row>
    <row r="91" spans="1:26" ht="48">
      <c r="A91" s="36">
        <v>25</v>
      </c>
      <c r="B91" s="37" t="s">
        <v>958</v>
      </c>
      <c r="C91" s="38">
        <v>7.344</v>
      </c>
      <c r="D91" s="39">
        <v>300</v>
      </c>
      <c r="E91" s="40" t="s">
        <v>959</v>
      </c>
      <c r="F91" s="39"/>
      <c r="G91" s="39">
        <v>2203</v>
      </c>
      <c r="H91" s="39" t="s">
        <v>960</v>
      </c>
      <c r="I91" s="39"/>
      <c r="J91" s="39">
        <v>13511</v>
      </c>
      <c r="K91" s="40" t="s">
        <v>961</v>
      </c>
      <c r="L91" s="40" t="s">
        <v>836</v>
      </c>
      <c r="M91" s="40">
        <v>130</v>
      </c>
      <c r="N91" s="40">
        <v>89</v>
      </c>
      <c r="O91" s="40"/>
      <c r="P91" s="40"/>
      <c r="Q91" s="40"/>
      <c r="R91" s="40"/>
      <c r="S91" s="40">
        <v>0.85</v>
      </c>
      <c r="T91" s="40" t="s">
        <v>832</v>
      </c>
      <c r="U91" s="40"/>
      <c r="V91" s="30"/>
      <c r="W91" s="30"/>
      <c r="X91" s="30"/>
      <c r="Y91" s="30"/>
      <c r="Z91" s="30"/>
    </row>
    <row r="92" spans="1:26" ht="60">
      <c r="A92" s="41">
        <v>26</v>
      </c>
      <c r="B92" s="42" t="s">
        <v>962</v>
      </c>
      <c r="C92" s="43">
        <v>6</v>
      </c>
      <c r="D92" s="44">
        <v>212.27</v>
      </c>
      <c r="E92" s="45" t="s">
        <v>963</v>
      </c>
      <c r="F92" s="44">
        <v>16.07</v>
      </c>
      <c r="G92" s="44" t="s">
        <v>964</v>
      </c>
      <c r="H92" s="44" t="s">
        <v>965</v>
      </c>
      <c r="I92" s="44">
        <v>96</v>
      </c>
      <c r="J92" s="44">
        <v>3639</v>
      </c>
      <c r="K92" s="45" t="s">
        <v>966</v>
      </c>
      <c r="L92" s="45" t="s">
        <v>831</v>
      </c>
      <c r="M92" s="45">
        <v>130</v>
      </c>
      <c r="N92" s="45">
        <v>89</v>
      </c>
      <c r="O92" s="45">
        <v>138</v>
      </c>
      <c r="P92" s="45">
        <v>80</v>
      </c>
      <c r="Q92" s="45">
        <v>1473</v>
      </c>
      <c r="R92" s="45">
        <v>807</v>
      </c>
      <c r="S92" s="45">
        <v>0.85</v>
      </c>
      <c r="T92" s="45" t="s">
        <v>832</v>
      </c>
      <c r="U92" s="45">
        <v>306</v>
      </c>
      <c r="V92" s="30"/>
      <c r="W92" s="30"/>
      <c r="X92" s="30"/>
      <c r="Y92" s="30"/>
      <c r="Z92" s="30"/>
    </row>
    <row r="93" spans="1:27" s="5" customFormat="1" ht="24">
      <c r="A93" s="57"/>
      <c r="B93" s="63" t="s">
        <v>521</v>
      </c>
      <c r="C93" s="58" t="s">
        <v>777</v>
      </c>
      <c r="D93" s="59"/>
      <c r="E93" s="60"/>
      <c r="F93" s="59"/>
      <c r="G93" s="59" t="s">
        <v>581</v>
      </c>
      <c r="H93" s="59"/>
      <c r="I93" s="59"/>
      <c r="J93" s="59" t="s">
        <v>582</v>
      </c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1"/>
      <c r="W93" s="61"/>
      <c r="X93" s="61"/>
      <c r="Y93" s="61"/>
      <c r="Z93" s="61"/>
      <c r="AA93" s="5">
        <f>ROUND((130%*0.85*100),0)</f>
        <v>111</v>
      </c>
    </row>
    <row r="94" spans="1:27" s="5" customFormat="1" ht="24">
      <c r="A94" s="57"/>
      <c r="B94" s="63" t="s">
        <v>524</v>
      </c>
      <c r="C94" s="58" t="s">
        <v>778</v>
      </c>
      <c r="D94" s="59"/>
      <c r="E94" s="60"/>
      <c r="F94" s="59"/>
      <c r="G94" s="59" t="s">
        <v>583</v>
      </c>
      <c r="H94" s="59"/>
      <c r="I94" s="59"/>
      <c r="J94" s="59" t="s">
        <v>584</v>
      </c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1"/>
      <c r="W94" s="61"/>
      <c r="X94" s="61"/>
      <c r="Y94" s="61"/>
      <c r="Z94" s="61"/>
      <c r="AA94" s="5">
        <f>ROUND((89%*(0.85*0.8)*100),0)</f>
        <v>61</v>
      </c>
    </row>
    <row r="95" spans="1:26" ht="72">
      <c r="A95" s="41">
        <v>27</v>
      </c>
      <c r="B95" s="42" t="s">
        <v>967</v>
      </c>
      <c r="C95" s="43">
        <v>7</v>
      </c>
      <c r="D95" s="44">
        <v>27.38</v>
      </c>
      <c r="E95" s="45" t="s">
        <v>968</v>
      </c>
      <c r="F95" s="44">
        <v>22.23</v>
      </c>
      <c r="G95" s="44" t="s">
        <v>969</v>
      </c>
      <c r="H95" s="44" t="s">
        <v>970</v>
      </c>
      <c r="I95" s="44">
        <v>156</v>
      </c>
      <c r="J95" s="44">
        <v>1757</v>
      </c>
      <c r="K95" s="45">
        <v>1432</v>
      </c>
      <c r="L95" s="45" t="s">
        <v>831</v>
      </c>
      <c r="M95" s="45">
        <v>130</v>
      </c>
      <c r="N95" s="45">
        <v>89</v>
      </c>
      <c r="O95" s="45">
        <v>148</v>
      </c>
      <c r="P95" s="45">
        <v>86</v>
      </c>
      <c r="Q95" s="45">
        <v>1582</v>
      </c>
      <c r="R95" s="45">
        <v>867</v>
      </c>
      <c r="S95" s="45">
        <v>0.85</v>
      </c>
      <c r="T95" s="45" t="s">
        <v>832</v>
      </c>
      <c r="U95" s="45">
        <v>325</v>
      </c>
      <c r="V95" s="30"/>
      <c r="W95" s="30"/>
      <c r="X95" s="30"/>
      <c r="Y95" s="30"/>
      <c r="Z95" s="30"/>
    </row>
    <row r="96" spans="1:27" s="5" customFormat="1" ht="24">
      <c r="A96" s="57"/>
      <c r="B96" s="63" t="s">
        <v>521</v>
      </c>
      <c r="C96" s="58" t="s">
        <v>777</v>
      </c>
      <c r="D96" s="59"/>
      <c r="E96" s="60"/>
      <c r="F96" s="59"/>
      <c r="G96" s="59" t="s">
        <v>585</v>
      </c>
      <c r="H96" s="59"/>
      <c r="I96" s="59"/>
      <c r="J96" s="59" t="s">
        <v>586</v>
      </c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1"/>
      <c r="W96" s="61"/>
      <c r="X96" s="61"/>
      <c r="Y96" s="61"/>
      <c r="Z96" s="61"/>
      <c r="AA96" s="5">
        <f>ROUND((130%*0.85*100),0)</f>
        <v>111</v>
      </c>
    </row>
    <row r="97" spans="1:27" s="5" customFormat="1" ht="24">
      <c r="A97" s="57"/>
      <c r="B97" s="63" t="s">
        <v>524</v>
      </c>
      <c r="C97" s="58" t="s">
        <v>778</v>
      </c>
      <c r="D97" s="59"/>
      <c r="E97" s="60"/>
      <c r="F97" s="59"/>
      <c r="G97" s="59" t="s">
        <v>587</v>
      </c>
      <c r="H97" s="59"/>
      <c r="I97" s="59"/>
      <c r="J97" s="59" t="s">
        <v>588</v>
      </c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1"/>
      <c r="W97" s="61"/>
      <c r="X97" s="61"/>
      <c r="Y97" s="61"/>
      <c r="Z97" s="61"/>
      <c r="AA97" s="5">
        <f>ROUND((89%*(0.85*0.8)*100),0)</f>
        <v>61</v>
      </c>
    </row>
    <row r="98" spans="1:26" ht="60">
      <c r="A98" s="36">
        <v>28</v>
      </c>
      <c r="B98" s="37" t="s">
        <v>971</v>
      </c>
      <c r="C98" s="38">
        <v>2</v>
      </c>
      <c r="D98" s="39">
        <v>173</v>
      </c>
      <c r="E98" s="40" t="s">
        <v>972</v>
      </c>
      <c r="F98" s="39"/>
      <c r="G98" s="39">
        <v>346</v>
      </c>
      <c r="H98" s="39" t="s">
        <v>973</v>
      </c>
      <c r="I98" s="39"/>
      <c r="J98" s="39">
        <v>1338</v>
      </c>
      <c r="K98" s="40" t="s">
        <v>974</v>
      </c>
      <c r="L98" s="40" t="s">
        <v>836</v>
      </c>
      <c r="M98" s="40">
        <v>130</v>
      </c>
      <c r="N98" s="40">
        <v>89</v>
      </c>
      <c r="O98" s="40"/>
      <c r="P98" s="40"/>
      <c r="Q98" s="40"/>
      <c r="R98" s="40"/>
      <c r="S98" s="40">
        <v>0.85</v>
      </c>
      <c r="T98" s="40" t="s">
        <v>832</v>
      </c>
      <c r="U98" s="40"/>
      <c r="V98" s="30"/>
      <c r="W98" s="30"/>
      <c r="X98" s="30"/>
      <c r="Y98" s="30"/>
      <c r="Z98" s="30"/>
    </row>
    <row r="99" spans="1:26" ht="72">
      <c r="A99" s="41">
        <v>29</v>
      </c>
      <c r="B99" s="42" t="s">
        <v>975</v>
      </c>
      <c r="C99" s="43">
        <v>2</v>
      </c>
      <c r="D99" s="44">
        <v>178.27</v>
      </c>
      <c r="E99" s="45" t="s">
        <v>976</v>
      </c>
      <c r="F99" s="44">
        <v>76.76</v>
      </c>
      <c r="G99" s="44" t="s">
        <v>977</v>
      </c>
      <c r="H99" s="44" t="s">
        <v>978</v>
      </c>
      <c r="I99" s="44">
        <v>154</v>
      </c>
      <c r="J99" s="44">
        <v>2386</v>
      </c>
      <c r="K99" s="45" t="s">
        <v>979</v>
      </c>
      <c r="L99" s="45" t="s">
        <v>831</v>
      </c>
      <c r="M99" s="45">
        <v>130</v>
      </c>
      <c r="N99" s="45">
        <v>89</v>
      </c>
      <c r="O99" s="45">
        <v>211</v>
      </c>
      <c r="P99" s="45">
        <v>123</v>
      </c>
      <c r="Q99" s="45">
        <v>2244</v>
      </c>
      <c r="R99" s="45">
        <v>1229</v>
      </c>
      <c r="S99" s="45">
        <v>0.85</v>
      </c>
      <c r="T99" s="45" t="s">
        <v>832</v>
      </c>
      <c r="U99" s="45">
        <v>257</v>
      </c>
      <c r="V99" s="30"/>
      <c r="W99" s="30"/>
      <c r="X99" s="30"/>
      <c r="Y99" s="30"/>
      <c r="Z99" s="30"/>
    </row>
    <row r="100" spans="1:27" s="5" customFormat="1" ht="24">
      <c r="A100" s="57"/>
      <c r="B100" s="63" t="s">
        <v>521</v>
      </c>
      <c r="C100" s="58" t="s">
        <v>777</v>
      </c>
      <c r="D100" s="59"/>
      <c r="E100" s="60"/>
      <c r="F100" s="59"/>
      <c r="G100" s="59" t="s">
        <v>589</v>
      </c>
      <c r="H100" s="59"/>
      <c r="I100" s="59"/>
      <c r="J100" s="59" t="s">
        <v>590</v>
      </c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1"/>
      <c r="W100" s="61"/>
      <c r="X100" s="61"/>
      <c r="Y100" s="61"/>
      <c r="Z100" s="61"/>
      <c r="AA100" s="5">
        <f>ROUND((130%*0.85*100),0)</f>
        <v>111</v>
      </c>
    </row>
    <row r="101" spans="1:27" s="5" customFormat="1" ht="24">
      <c r="A101" s="57"/>
      <c r="B101" s="63" t="s">
        <v>524</v>
      </c>
      <c r="C101" s="58" t="s">
        <v>778</v>
      </c>
      <c r="D101" s="59"/>
      <c r="E101" s="60"/>
      <c r="F101" s="59"/>
      <c r="G101" s="59" t="s">
        <v>591</v>
      </c>
      <c r="H101" s="59"/>
      <c r="I101" s="59"/>
      <c r="J101" s="59" t="s">
        <v>592</v>
      </c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1"/>
      <c r="W101" s="61"/>
      <c r="X101" s="61"/>
      <c r="Y101" s="61"/>
      <c r="Z101" s="61"/>
      <c r="AA101" s="5">
        <f>ROUND((89%*(0.85*0.8)*100),0)</f>
        <v>61</v>
      </c>
    </row>
    <row r="102" spans="1:26" ht="72">
      <c r="A102" s="41">
        <v>30</v>
      </c>
      <c r="B102" s="42" t="s">
        <v>980</v>
      </c>
      <c r="C102" s="43">
        <v>1</v>
      </c>
      <c r="D102" s="44">
        <v>178.27</v>
      </c>
      <c r="E102" s="45" t="s">
        <v>976</v>
      </c>
      <c r="F102" s="44">
        <v>76.76</v>
      </c>
      <c r="G102" s="44" t="s">
        <v>981</v>
      </c>
      <c r="H102" s="44" t="s">
        <v>982</v>
      </c>
      <c r="I102" s="44">
        <v>77</v>
      </c>
      <c r="J102" s="44">
        <v>1193</v>
      </c>
      <c r="K102" s="45" t="s">
        <v>983</v>
      </c>
      <c r="L102" s="45" t="s">
        <v>831</v>
      </c>
      <c r="M102" s="45">
        <v>130</v>
      </c>
      <c r="N102" s="45">
        <v>89</v>
      </c>
      <c r="O102" s="45">
        <v>105</v>
      </c>
      <c r="P102" s="45">
        <v>61</v>
      </c>
      <c r="Q102" s="45">
        <v>1122</v>
      </c>
      <c r="R102" s="45">
        <v>614</v>
      </c>
      <c r="S102" s="45">
        <v>0.85</v>
      </c>
      <c r="T102" s="45" t="s">
        <v>832</v>
      </c>
      <c r="U102" s="45">
        <v>129</v>
      </c>
      <c r="V102" s="30"/>
      <c r="W102" s="30"/>
      <c r="X102" s="30"/>
      <c r="Y102" s="30"/>
      <c r="Z102" s="30"/>
    </row>
    <row r="103" spans="1:27" s="5" customFormat="1" ht="24">
      <c r="A103" s="57"/>
      <c r="B103" s="63" t="s">
        <v>521</v>
      </c>
      <c r="C103" s="58" t="s">
        <v>777</v>
      </c>
      <c r="D103" s="59"/>
      <c r="E103" s="60"/>
      <c r="F103" s="59"/>
      <c r="G103" s="59" t="s">
        <v>593</v>
      </c>
      <c r="H103" s="59"/>
      <c r="I103" s="59"/>
      <c r="J103" s="59" t="s">
        <v>594</v>
      </c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1"/>
      <c r="W103" s="61"/>
      <c r="X103" s="61"/>
      <c r="Y103" s="61"/>
      <c r="Z103" s="61"/>
      <c r="AA103" s="5">
        <f>ROUND((130%*0.85*100),0)</f>
        <v>111</v>
      </c>
    </row>
    <row r="104" spans="1:27" s="5" customFormat="1" ht="24">
      <c r="A104" s="57"/>
      <c r="B104" s="63" t="s">
        <v>524</v>
      </c>
      <c r="C104" s="58" t="s">
        <v>778</v>
      </c>
      <c r="D104" s="59"/>
      <c r="E104" s="60"/>
      <c r="F104" s="59"/>
      <c r="G104" s="59" t="s">
        <v>595</v>
      </c>
      <c r="H104" s="59"/>
      <c r="I104" s="59"/>
      <c r="J104" s="59" t="s">
        <v>596</v>
      </c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1"/>
      <c r="W104" s="61"/>
      <c r="X104" s="61"/>
      <c r="Y104" s="61"/>
      <c r="Z104" s="61"/>
      <c r="AA104" s="5">
        <f>ROUND((89%*(0.85*0.8)*100),0)</f>
        <v>61</v>
      </c>
    </row>
    <row r="105" spans="1:26" ht="60">
      <c r="A105" s="41">
        <v>31</v>
      </c>
      <c r="B105" s="42" t="s">
        <v>943</v>
      </c>
      <c r="C105" s="43">
        <v>0.81</v>
      </c>
      <c r="D105" s="44">
        <v>11.42</v>
      </c>
      <c r="E105" s="45">
        <v>11.42</v>
      </c>
      <c r="F105" s="44"/>
      <c r="G105" s="44" t="s">
        <v>984</v>
      </c>
      <c r="H105" s="44">
        <v>9</v>
      </c>
      <c r="I105" s="44"/>
      <c r="J105" s="44">
        <v>116</v>
      </c>
      <c r="K105" s="45">
        <v>116</v>
      </c>
      <c r="L105" s="45" t="s">
        <v>831</v>
      </c>
      <c r="M105" s="45">
        <v>130</v>
      </c>
      <c r="N105" s="45">
        <v>89</v>
      </c>
      <c r="O105" s="45">
        <v>12</v>
      </c>
      <c r="P105" s="45">
        <v>7</v>
      </c>
      <c r="Q105" s="45">
        <v>128</v>
      </c>
      <c r="R105" s="45">
        <v>70</v>
      </c>
      <c r="S105" s="45">
        <v>0.85</v>
      </c>
      <c r="T105" s="45" t="s">
        <v>832</v>
      </c>
      <c r="U105" s="45"/>
      <c r="V105" s="30"/>
      <c r="W105" s="30"/>
      <c r="X105" s="30"/>
      <c r="Y105" s="30"/>
      <c r="Z105" s="30"/>
    </row>
    <row r="106" spans="1:27" s="5" customFormat="1" ht="24">
      <c r="A106" s="57"/>
      <c r="B106" s="63" t="s">
        <v>521</v>
      </c>
      <c r="C106" s="58" t="s">
        <v>777</v>
      </c>
      <c r="D106" s="59"/>
      <c r="E106" s="60"/>
      <c r="F106" s="59"/>
      <c r="G106" s="59" t="s">
        <v>597</v>
      </c>
      <c r="H106" s="59"/>
      <c r="I106" s="59"/>
      <c r="J106" s="59" t="s">
        <v>598</v>
      </c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1"/>
      <c r="W106" s="61"/>
      <c r="X106" s="61"/>
      <c r="Y106" s="61"/>
      <c r="Z106" s="61"/>
      <c r="AA106" s="5">
        <f>ROUND((130%*0.85*100),0)</f>
        <v>111</v>
      </c>
    </row>
    <row r="107" spans="1:27" s="5" customFormat="1" ht="24">
      <c r="A107" s="57"/>
      <c r="B107" s="63" t="s">
        <v>524</v>
      </c>
      <c r="C107" s="58" t="s">
        <v>778</v>
      </c>
      <c r="D107" s="59"/>
      <c r="E107" s="60"/>
      <c r="F107" s="59"/>
      <c r="G107" s="59" t="s">
        <v>574</v>
      </c>
      <c r="H107" s="59"/>
      <c r="I107" s="59"/>
      <c r="J107" s="59" t="s">
        <v>599</v>
      </c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1"/>
      <c r="W107" s="61"/>
      <c r="X107" s="61"/>
      <c r="Y107" s="61"/>
      <c r="Z107" s="61"/>
      <c r="AA107" s="5">
        <f>ROUND((89%*(0.85*0.8)*100),0)</f>
        <v>61</v>
      </c>
    </row>
    <row r="108" spans="1:26" ht="60">
      <c r="A108" s="36">
        <v>32</v>
      </c>
      <c r="B108" s="37" t="s">
        <v>985</v>
      </c>
      <c r="C108" s="38">
        <v>582.62</v>
      </c>
      <c r="D108" s="39">
        <v>64.02</v>
      </c>
      <c r="E108" s="40" t="s">
        <v>986</v>
      </c>
      <c r="F108" s="39"/>
      <c r="G108" s="39">
        <v>37299</v>
      </c>
      <c r="H108" s="39" t="s">
        <v>987</v>
      </c>
      <c r="I108" s="39"/>
      <c r="J108" s="39">
        <v>209405</v>
      </c>
      <c r="K108" s="40" t="s">
        <v>988</v>
      </c>
      <c r="L108" s="40" t="s">
        <v>836</v>
      </c>
      <c r="M108" s="40">
        <v>130</v>
      </c>
      <c r="N108" s="40">
        <v>89</v>
      </c>
      <c r="O108" s="40"/>
      <c r="P108" s="40"/>
      <c r="Q108" s="40"/>
      <c r="R108" s="40"/>
      <c r="S108" s="40">
        <v>0.85</v>
      </c>
      <c r="T108" s="40" t="s">
        <v>832</v>
      </c>
      <c r="U108" s="40"/>
      <c r="V108" s="30"/>
      <c r="W108" s="30"/>
      <c r="X108" s="30"/>
      <c r="Y108" s="30"/>
      <c r="Z108" s="30"/>
    </row>
    <row r="109" spans="1:26" ht="72">
      <c r="A109" s="41">
        <v>33</v>
      </c>
      <c r="B109" s="42" t="s">
        <v>967</v>
      </c>
      <c r="C109" s="43">
        <v>7</v>
      </c>
      <c r="D109" s="44">
        <v>38.49</v>
      </c>
      <c r="E109" s="45">
        <v>16.26</v>
      </c>
      <c r="F109" s="44">
        <v>22.23</v>
      </c>
      <c r="G109" s="44" t="s">
        <v>989</v>
      </c>
      <c r="H109" s="44">
        <v>114</v>
      </c>
      <c r="I109" s="44">
        <v>155</v>
      </c>
      <c r="J109" s="44">
        <v>1757</v>
      </c>
      <c r="K109" s="45">
        <v>1432</v>
      </c>
      <c r="L109" s="45" t="s">
        <v>831</v>
      </c>
      <c r="M109" s="45">
        <v>130</v>
      </c>
      <c r="N109" s="45">
        <v>89</v>
      </c>
      <c r="O109" s="45">
        <v>148</v>
      </c>
      <c r="P109" s="45">
        <v>86</v>
      </c>
      <c r="Q109" s="45">
        <v>1582</v>
      </c>
      <c r="R109" s="45">
        <v>867</v>
      </c>
      <c r="S109" s="45">
        <v>0.85</v>
      </c>
      <c r="T109" s="45" t="s">
        <v>832</v>
      </c>
      <c r="U109" s="45">
        <v>325</v>
      </c>
      <c r="V109" s="30"/>
      <c r="W109" s="30"/>
      <c r="X109" s="30"/>
      <c r="Y109" s="30"/>
      <c r="Z109" s="30"/>
    </row>
    <row r="110" spans="1:27" s="5" customFormat="1" ht="24">
      <c r="A110" s="57"/>
      <c r="B110" s="63" t="s">
        <v>521</v>
      </c>
      <c r="C110" s="58" t="s">
        <v>777</v>
      </c>
      <c r="D110" s="59"/>
      <c r="E110" s="60"/>
      <c r="F110" s="59"/>
      <c r="G110" s="59" t="s">
        <v>585</v>
      </c>
      <c r="H110" s="59"/>
      <c r="I110" s="59"/>
      <c r="J110" s="59" t="s">
        <v>586</v>
      </c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1"/>
      <c r="W110" s="61"/>
      <c r="X110" s="61"/>
      <c r="Y110" s="61"/>
      <c r="Z110" s="61"/>
      <c r="AA110" s="5">
        <f>ROUND((130%*0.85*100),0)</f>
        <v>111</v>
      </c>
    </row>
    <row r="111" spans="1:27" s="5" customFormat="1" ht="24">
      <c r="A111" s="57"/>
      <c r="B111" s="63" t="s">
        <v>524</v>
      </c>
      <c r="C111" s="58" t="s">
        <v>778</v>
      </c>
      <c r="D111" s="59"/>
      <c r="E111" s="60"/>
      <c r="F111" s="59"/>
      <c r="G111" s="59" t="s">
        <v>587</v>
      </c>
      <c r="H111" s="59"/>
      <c r="I111" s="59"/>
      <c r="J111" s="59" t="s">
        <v>588</v>
      </c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1"/>
      <c r="W111" s="61"/>
      <c r="X111" s="61"/>
      <c r="Y111" s="61"/>
      <c r="Z111" s="61"/>
      <c r="AA111" s="5">
        <f>ROUND((89%*(0.85*0.8)*100),0)</f>
        <v>61</v>
      </c>
    </row>
    <row r="112" spans="1:26" ht="60">
      <c r="A112" s="41">
        <v>34</v>
      </c>
      <c r="B112" s="42" t="s">
        <v>893</v>
      </c>
      <c r="C112" s="43">
        <v>3</v>
      </c>
      <c r="D112" s="44">
        <v>313.82</v>
      </c>
      <c r="E112" s="45" t="s">
        <v>894</v>
      </c>
      <c r="F112" s="44">
        <v>28.74</v>
      </c>
      <c r="G112" s="44" t="s">
        <v>895</v>
      </c>
      <c r="H112" s="44" t="s">
        <v>896</v>
      </c>
      <c r="I112" s="44">
        <v>86</v>
      </c>
      <c r="J112" s="44">
        <v>3497</v>
      </c>
      <c r="K112" s="45" t="s">
        <v>897</v>
      </c>
      <c r="L112" s="45" t="s">
        <v>831</v>
      </c>
      <c r="M112" s="45">
        <v>130</v>
      </c>
      <c r="N112" s="45">
        <v>89</v>
      </c>
      <c r="O112" s="45">
        <v>108</v>
      </c>
      <c r="P112" s="45">
        <v>63</v>
      </c>
      <c r="Q112" s="45">
        <v>1157</v>
      </c>
      <c r="R112" s="45">
        <v>634</v>
      </c>
      <c r="S112" s="45">
        <v>0.85</v>
      </c>
      <c r="T112" s="45" t="s">
        <v>832</v>
      </c>
      <c r="U112" s="45">
        <v>273</v>
      </c>
      <c r="V112" s="30"/>
      <c r="W112" s="30"/>
      <c r="X112" s="30"/>
      <c r="Y112" s="30"/>
      <c r="Z112" s="30"/>
    </row>
    <row r="113" spans="1:27" s="5" customFormat="1" ht="24">
      <c r="A113" s="57"/>
      <c r="B113" s="63" t="s">
        <v>521</v>
      </c>
      <c r="C113" s="58" t="s">
        <v>777</v>
      </c>
      <c r="D113" s="59"/>
      <c r="E113" s="60"/>
      <c r="F113" s="59"/>
      <c r="G113" s="59" t="s">
        <v>549</v>
      </c>
      <c r="H113" s="59"/>
      <c r="I113" s="59"/>
      <c r="J113" s="59" t="s">
        <v>550</v>
      </c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1"/>
      <c r="W113" s="61"/>
      <c r="X113" s="61"/>
      <c r="Y113" s="61"/>
      <c r="Z113" s="61"/>
      <c r="AA113" s="5">
        <f>ROUND((130%*0.85*100),0)</f>
        <v>111</v>
      </c>
    </row>
    <row r="114" spans="1:27" s="5" customFormat="1" ht="24">
      <c r="A114" s="57"/>
      <c r="B114" s="63" t="s">
        <v>524</v>
      </c>
      <c r="C114" s="58" t="s">
        <v>778</v>
      </c>
      <c r="D114" s="59"/>
      <c r="E114" s="60"/>
      <c r="F114" s="59"/>
      <c r="G114" s="59" t="s">
        <v>551</v>
      </c>
      <c r="H114" s="59"/>
      <c r="I114" s="59"/>
      <c r="J114" s="59" t="s">
        <v>552</v>
      </c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1"/>
      <c r="W114" s="61"/>
      <c r="X114" s="61"/>
      <c r="Y114" s="61"/>
      <c r="Z114" s="61"/>
      <c r="AA114" s="5">
        <f>ROUND((89%*(0.85*0.8)*100),0)</f>
        <v>61</v>
      </c>
    </row>
    <row r="115" spans="1:26" ht="48">
      <c r="A115" s="36">
        <v>35</v>
      </c>
      <c r="B115" s="37" t="s">
        <v>990</v>
      </c>
      <c r="C115" s="38">
        <v>2</v>
      </c>
      <c r="D115" s="39">
        <v>251</v>
      </c>
      <c r="E115" s="40" t="s">
        <v>991</v>
      </c>
      <c r="F115" s="39"/>
      <c r="G115" s="39">
        <v>502</v>
      </c>
      <c r="H115" s="39" t="s">
        <v>992</v>
      </c>
      <c r="I115" s="39"/>
      <c r="J115" s="39">
        <v>3358</v>
      </c>
      <c r="K115" s="40" t="s">
        <v>993</v>
      </c>
      <c r="L115" s="40" t="s">
        <v>836</v>
      </c>
      <c r="M115" s="40">
        <v>130</v>
      </c>
      <c r="N115" s="40">
        <v>89</v>
      </c>
      <c r="O115" s="40"/>
      <c r="P115" s="40"/>
      <c r="Q115" s="40"/>
      <c r="R115" s="40"/>
      <c r="S115" s="40">
        <v>0.85</v>
      </c>
      <c r="T115" s="40" t="s">
        <v>832</v>
      </c>
      <c r="U115" s="40"/>
      <c r="V115" s="30"/>
      <c r="W115" s="30"/>
      <c r="X115" s="30"/>
      <c r="Y115" s="30"/>
      <c r="Z115" s="30"/>
    </row>
    <row r="116" spans="1:26" ht="60">
      <c r="A116" s="41">
        <v>36</v>
      </c>
      <c r="B116" s="42" t="s">
        <v>994</v>
      </c>
      <c r="C116" s="43">
        <v>5</v>
      </c>
      <c r="D116" s="44">
        <v>516.02</v>
      </c>
      <c r="E116" s="45" t="s">
        <v>995</v>
      </c>
      <c r="F116" s="44">
        <v>27.11</v>
      </c>
      <c r="G116" s="44" t="s">
        <v>996</v>
      </c>
      <c r="H116" s="44" t="s">
        <v>997</v>
      </c>
      <c r="I116" s="44">
        <v>136</v>
      </c>
      <c r="J116" s="44">
        <v>5809</v>
      </c>
      <c r="K116" s="45" t="s">
        <v>998</v>
      </c>
      <c r="L116" s="45" t="s">
        <v>831</v>
      </c>
      <c r="M116" s="45">
        <v>130</v>
      </c>
      <c r="N116" s="45">
        <v>89</v>
      </c>
      <c r="O116" s="45">
        <v>173</v>
      </c>
      <c r="P116" s="45">
        <v>101</v>
      </c>
      <c r="Q116" s="45">
        <v>1851</v>
      </c>
      <c r="R116" s="45">
        <v>1014</v>
      </c>
      <c r="S116" s="45">
        <v>0.85</v>
      </c>
      <c r="T116" s="45" t="s">
        <v>832</v>
      </c>
      <c r="U116" s="45">
        <v>423</v>
      </c>
      <c r="V116" s="30"/>
      <c r="W116" s="30"/>
      <c r="X116" s="30"/>
      <c r="Y116" s="30"/>
      <c r="Z116" s="30"/>
    </row>
    <row r="117" spans="1:27" s="5" customFormat="1" ht="24">
      <c r="A117" s="57"/>
      <c r="B117" s="63" t="s">
        <v>521</v>
      </c>
      <c r="C117" s="58" t="s">
        <v>777</v>
      </c>
      <c r="D117" s="59"/>
      <c r="E117" s="60"/>
      <c r="F117" s="59"/>
      <c r="G117" s="59" t="s">
        <v>600</v>
      </c>
      <c r="H117" s="59"/>
      <c r="I117" s="59"/>
      <c r="J117" s="59" t="s">
        <v>601</v>
      </c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1"/>
      <c r="W117" s="61"/>
      <c r="X117" s="61"/>
      <c r="Y117" s="61"/>
      <c r="Z117" s="61"/>
      <c r="AA117" s="5">
        <f>ROUND((130%*0.85*100),0)</f>
        <v>111</v>
      </c>
    </row>
    <row r="118" spans="1:27" s="5" customFormat="1" ht="24">
      <c r="A118" s="57"/>
      <c r="B118" s="63" t="s">
        <v>524</v>
      </c>
      <c r="C118" s="58" t="s">
        <v>778</v>
      </c>
      <c r="D118" s="59"/>
      <c r="E118" s="60"/>
      <c r="F118" s="59"/>
      <c r="G118" s="59" t="s">
        <v>602</v>
      </c>
      <c r="H118" s="59"/>
      <c r="I118" s="59"/>
      <c r="J118" s="59" t="s">
        <v>603</v>
      </c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1"/>
      <c r="W118" s="61"/>
      <c r="X118" s="61"/>
      <c r="Y118" s="61"/>
      <c r="Z118" s="61"/>
      <c r="AA118" s="5">
        <f>ROUND((89%*(0.85*0.8)*100),0)</f>
        <v>61</v>
      </c>
    </row>
    <row r="119" spans="1:26" ht="60">
      <c r="A119" s="41">
        <v>37</v>
      </c>
      <c r="B119" s="42" t="s">
        <v>893</v>
      </c>
      <c r="C119" s="43">
        <v>10</v>
      </c>
      <c r="D119" s="44">
        <v>313.82</v>
      </c>
      <c r="E119" s="45" t="s">
        <v>894</v>
      </c>
      <c r="F119" s="44">
        <v>28.74</v>
      </c>
      <c r="G119" s="44" t="s">
        <v>999</v>
      </c>
      <c r="H119" s="44" t="s">
        <v>1000</v>
      </c>
      <c r="I119" s="44">
        <v>287</v>
      </c>
      <c r="J119" s="44">
        <v>11658</v>
      </c>
      <c r="K119" s="45" t="s">
        <v>1001</v>
      </c>
      <c r="L119" s="45" t="s">
        <v>831</v>
      </c>
      <c r="M119" s="45">
        <v>130</v>
      </c>
      <c r="N119" s="45">
        <v>89</v>
      </c>
      <c r="O119" s="45">
        <v>361</v>
      </c>
      <c r="P119" s="45">
        <v>210</v>
      </c>
      <c r="Q119" s="45">
        <v>3856</v>
      </c>
      <c r="R119" s="45">
        <v>2112</v>
      </c>
      <c r="S119" s="45">
        <v>0.85</v>
      </c>
      <c r="T119" s="45" t="s">
        <v>832</v>
      </c>
      <c r="U119" s="45">
        <v>909</v>
      </c>
      <c r="V119" s="30"/>
      <c r="W119" s="30"/>
      <c r="X119" s="30"/>
      <c r="Y119" s="30"/>
      <c r="Z119" s="30"/>
    </row>
    <row r="120" spans="1:27" s="5" customFormat="1" ht="24">
      <c r="A120" s="57"/>
      <c r="B120" s="63" t="s">
        <v>521</v>
      </c>
      <c r="C120" s="58" t="s">
        <v>777</v>
      </c>
      <c r="D120" s="59"/>
      <c r="E120" s="60"/>
      <c r="F120" s="59"/>
      <c r="G120" s="59" t="s">
        <v>604</v>
      </c>
      <c r="H120" s="59"/>
      <c r="I120" s="59"/>
      <c r="J120" s="59" t="s">
        <v>605</v>
      </c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1"/>
      <c r="W120" s="61"/>
      <c r="X120" s="61"/>
      <c r="Y120" s="61"/>
      <c r="Z120" s="61"/>
      <c r="AA120" s="5">
        <f>ROUND((130%*0.85*100),0)</f>
        <v>111</v>
      </c>
    </row>
    <row r="121" spans="1:27" s="5" customFormat="1" ht="24">
      <c r="A121" s="57"/>
      <c r="B121" s="63" t="s">
        <v>524</v>
      </c>
      <c r="C121" s="58" t="s">
        <v>778</v>
      </c>
      <c r="D121" s="59"/>
      <c r="E121" s="60"/>
      <c r="F121" s="59"/>
      <c r="G121" s="59" t="s">
        <v>606</v>
      </c>
      <c r="H121" s="59"/>
      <c r="I121" s="59"/>
      <c r="J121" s="59" t="s">
        <v>607</v>
      </c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1"/>
      <c r="W121" s="61"/>
      <c r="X121" s="61"/>
      <c r="Y121" s="61"/>
      <c r="Z121" s="61"/>
      <c r="AA121" s="5">
        <f>ROUND((89%*(0.85*0.8)*100),0)</f>
        <v>61</v>
      </c>
    </row>
    <row r="122" spans="1:26" ht="60">
      <c r="A122" s="41">
        <v>38</v>
      </c>
      <c r="B122" s="42" t="s">
        <v>1002</v>
      </c>
      <c r="C122" s="43">
        <v>1</v>
      </c>
      <c r="D122" s="44">
        <v>177.9</v>
      </c>
      <c r="E122" s="45" t="s">
        <v>1003</v>
      </c>
      <c r="F122" s="44">
        <v>8.09</v>
      </c>
      <c r="G122" s="44" t="s">
        <v>1004</v>
      </c>
      <c r="H122" s="44" t="s">
        <v>1005</v>
      </c>
      <c r="I122" s="44">
        <v>8</v>
      </c>
      <c r="J122" s="44">
        <v>393</v>
      </c>
      <c r="K122" s="45" t="s">
        <v>1006</v>
      </c>
      <c r="L122" s="45" t="s">
        <v>831</v>
      </c>
      <c r="M122" s="45">
        <v>130</v>
      </c>
      <c r="N122" s="45">
        <v>89</v>
      </c>
      <c r="O122" s="45">
        <v>14</v>
      </c>
      <c r="P122" s="45">
        <v>8</v>
      </c>
      <c r="Q122" s="45">
        <v>148</v>
      </c>
      <c r="R122" s="45">
        <v>81</v>
      </c>
      <c r="S122" s="45">
        <v>0.85</v>
      </c>
      <c r="T122" s="45" t="s">
        <v>832</v>
      </c>
      <c r="U122" s="45">
        <v>25</v>
      </c>
      <c r="V122" s="30"/>
      <c r="W122" s="30"/>
      <c r="X122" s="30"/>
      <c r="Y122" s="30"/>
      <c r="Z122" s="30"/>
    </row>
    <row r="123" spans="1:27" s="5" customFormat="1" ht="24">
      <c r="A123" s="57"/>
      <c r="B123" s="63" t="s">
        <v>521</v>
      </c>
      <c r="C123" s="58" t="s">
        <v>777</v>
      </c>
      <c r="D123" s="59"/>
      <c r="E123" s="60"/>
      <c r="F123" s="59"/>
      <c r="G123" s="59" t="s">
        <v>564</v>
      </c>
      <c r="H123" s="59"/>
      <c r="I123" s="59"/>
      <c r="J123" s="59" t="s">
        <v>585</v>
      </c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1"/>
      <c r="W123" s="61"/>
      <c r="X123" s="61"/>
      <c r="Y123" s="61"/>
      <c r="Z123" s="61"/>
      <c r="AA123" s="5">
        <f>ROUND((130%*0.85*100),0)</f>
        <v>111</v>
      </c>
    </row>
    <row r="124" spans="1:27" s="5" customFormat="1" ht="24">
      <c r="A124" s="57"/>
      <c r="B124" s="63" t="s">
        <v>524</v>
      </c>
      <c r="C124" s="58" t="s">
        <v>778</v>
      </c>
      <c r="D124" s="59"/>
      <c r="E124" s="60"/>
      <c r="F124" s="59"/>
      <c r="G124" s="59" t="s">
        <v>608</v>
      </c>
      <c r="H124" s="59"/>
      <c r="I124" s="59"/>
      <c r="J124" s="59" t="s">
        <v>609</v>
      </c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1"/>
      <c r="W124" s="61"/>
      <c r="X124" s="61"/>
      <c r="Y124" s="61"/>
      <c r="Z124" s="61"/>
      <c r="AA124" s="5">
        <f>ROUND((89%*(0.85*0.8)*100),0)</f>
        <v>61</v>
      </c>
    </row>
    <row r="125" spans="1:26" ht="60">
      <c r="A125" s="41">
        <v>39</v>
      </c>
      <c r="B125" s="42" t="s">
        <v>1007</v>
      </c>
      <c r="C125" s="43">
        <v>2</v>
      </c>
      <c r="D125" s="44">
        <v>136.07</v>
      </c>
      <c r="E125" s="45" t="s">
        <v>950</v>
      </c>
      <c r="F125" s="44">
        <v>7.38</v>
      </c>
      <c r="G125" s="44" t="s">
        <v>1008</v>
      </c>
      <c r="H125" s="44" t="s">
        <v>1009</v>
      </c>
      <c r="I125" s="44">
        <v>15</v>
      </c>
      <c r="J125" s="44">
        <v>748</v>
      </c>
      <c r="K125" s="45" t="s">
        <v>1010</v>
      </c>
      <c r="L125" s="45" t="s">
        <v>831</v>
      </c>
      <c r="M125" s="45">
        <v>130</v>
      </c>
      <c r="N125" s="45">
        <v>89</v>
      </c>
      <c r="O125" s="45">
        <v>25</v>
      </c>
      <c r="P125" s="45">
        <v>14</v>
      </c>
      <c r="Q125" s="45">
        <v>265</v>
      </c>
      <c r="R125" s="45">
        <v>145</v>
      </c>
      <c r="S125" s="45">
        <v>0.85</v>
      </c>
      <c r="T125" s="45" t="s">
        <v>832</v>
      </c>
      <c r="U125" s="45">
        <v>46</v>
      </c>
      <c r="V125" s="30"/>
      <c r="W125" s="30"/>
      <c r="X125" s="30"/>
      <c r="Y125" s="30"/>
      <c r="Z125" s="30"/>
    </row>
    <row r="126" spans="1:27" s="5" customFormat="1" ht="24">
      <c r="A126" s="57"/>
      <c r="B126" s="63" t="s">
        <v>521</v>
      </c>
      <c r="C126" s="58" t="s">
        <v>777</v>
      </c>
      <c r="D126" s="59"/>
      <c r="E126" s="60"/>
      <c r="F126" s="59"/>
      <c r="G126" s="59" t="s">
        <v>529</v>
      </c>
      <c r="H126" s="59"/>
      <c r="I126" s="59"/>
      <c r="J126" s="59" t="s">
        <v>610</v>
      </c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1"/>
      <c r="W126" s="61"/>
      <c r="X126" s="61"/>
      <c r="Y126" s="61"/>
      <c r="Z126" s="61"/>
      <c r="AA126" s="5">
        <f>ROUND((130%*0.85*100),0)</f>
        <v>111</v>
      </c>
    </row>
    <row r="127" spans="1:27" s="5" customFormat="1" ht="24">
      <c r="A127" s="57"/>
      <c r="B127" s="63" t="s">
        <v>524</v>
      </c>
      <c r="C127" s="58" t="s">
        <v>778</v>
      </c>
      <c r="D127" s="59"/>
      <c r="E127" s="60"/>
      <c r="F127" s="59"/>
      <c r="G127" s="59" t="s">
        <v>564</v>
      </c>
      <c r="H127" s="59"/>
      <c r="I127" s="59"/>
      <c r="J127" s="59" t="s">
        <v>565</v>
      </c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1"/>
      <c r="W127" s="61"/>
      <c r="X127" s="61"/>
      <c r="Y127" s="61"/>
      <c r="Z127" s="61"/>
      <c r="AA127" s="5">
        <f>ROUND((89%*(0.85*0.8)*100),0)</f>
        <v>61</v>
      </c>
    </row>
    <row r="128" spans="1:26" ht="60">
      <c r="A128" s="36">
        <v>40</v>
      </c>
      <c r="B128" s="37" t="s">
        <v>1011</v>
      </c>
      <c r="C128" s="38">
        <v>6</v>
      </c>
      <c r="D128" s="39">
        <v>59.3</v>
      </c>
      <c r="E128" s="40" t="s">
        <v>1012</v>
      </c>
      <c r="F128" s="39"/>
      <c r="G128" s="39">
        <v>356</v>
      </c>
      <c r="H128" s="39" t="s">
        <v>1013</v>
      </c>
      <c r="I128" s="39"/>
      <c r="J128" s="39">
        <v>1116</v>
      </c>
      <c r="K128" s="40" t="s">
        <v>1014</v>
      </c>
      <c r="L128" s="40" t="s">
        <v>836</v>
      </c>
      <c r="M128" s="40">
        <v>130</v>
      </c>
      <c r="N128" s="40">
        <v>89</v>
      </c>
      <c r="O128" s="40"/>
      <c r="P128" s="40"/>
      <c r="Q128" s="40"/>
      <c r="R128" s="40"/>
      <c r="S128" s="40">
        <v>0.85</v>
      </c>
      <c r="T128" s="40" t="s">
        <v>832</v>
      </c>
      <c r="U128" s="40"/>
      <c r="V128" s="30"/>
      <c r="W128" s="30"/>
      <c r="X128" s="30"/>
      <c r="Y128" s="30"/>
      <c r="Z128" s="30"/>
    </row>
    <row r="129" spans="1:26" ht="60">
      <c r="A129" s="41">
        <v>41</v>
      </c>
      <c r="B129" s="42" t="s">
        <v>962</v>
      </c>
      <c r="C129" s="43">
        <v>6</v>
      </c>
      <c r="D129" s="44">
        <v>212.27</v>
      </c>
      <c r="E129" s="45" t="s">
        <v>963</v>
      </c>
      <c r="F129" s="44">
        <v>16.07</v>
      </c>
      <c r="G129" s="44" t="s">
        <v>964</v>
      </c>
      <c r="H129" s="44" t="s">
        <v>965</v>
      </c>
      <c r="I129" s="44">
        <v>96</v>
      </c>
      <c r="J129" s="44">
        <v>3639</v>
      </c>
      <c r="K129" s="45" t="s">
        <v>966</v>
      </c>
      <c r="L129" s="45" t="s">
        <v>831</v>
      </c>
      <c r="M129" s="45">
        <v>130</v>
      </c>
      <c r="N129" s="45">
        <v>89</v>
      </c>
      <c r="O129" s="45">
        <v>138</v>
      </c>
      <c r="P129" s="45">
        <v>80</v>
      </c>
      <c r="Q129" s="45">
        <v>1473</v>
      </c>
      <c r="R129" s="45">
        <v>807</v>
      </c>
      <c r="S129" s="45">
        <v>0.85</v>
      </c>
      <c r="T129" s="45" t="s">
        <v>832</v>
      </c>
      <c r="U129" s="45">
        <v>306</v>
      </c>
      <c r="V129" s="30"/>
      <c r="W129" s="30"/>
      <c r="X129" s="30"/>
      <c r="Y129" s="30"/>
      <c r="Z129" s="30"/>
    </row>
    <row r="130" spans="1:27" s="5" customFormat="1" ht="24">
      <c r="A130" s="57"/>
      <c r="B130" s="63" t="s">
        <v>521</v>
      </c>
      <c r="C130" s="58" t="s">
        <v>777</v>
      </c>
      <c r="D130" s="59"/>
      <c r="E130" s="60"/>
      <c r="F130" s="59"/>
      <c r="G130" s="59" t="s">
        <v>581</v>
      </c>
      <c r="H130" s="59"/>
      <c r="I130" s="59"/>
      <c r="J130" s="59" t="s">
        <v>582</v>
      </c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1"/>
      <c r="W130" s="61"/>
      <c r="X130" s="61"/>
      <c r="Y130" s="61"/>
      <c r="Z130" s="61"/>
      <c r="AA130" s="5">
        <f>ROUND((130%*0.85*100),0)</f>
        <v>111</v>
      </c>
    </row>
    <row r="131" spans="1:27" s="5" customFormat="1" ht="24">
      <c r="A131" s="57"/>
      <c r="B131" s="63" t="s">
        <v>524</v>
      </c>
      <c r="C131" s="58" t="s">
        <v>778</v>
      </c>
      <c r="D131" s="59"/>
      <c r="E131" s="60"/>
      <c r="F131" s="59"/>
      <c r="G131" s="59" t="s">
        <v>583</v>
      </c>
      <c r="H131" s="59"/>
      <c r="I131" s="59"/>
      <c r="J131" s="59" t="s">
        <v>584</v>
      </c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1"/>
      <c r="W131" s="61"/>
      <c r="X131" s="61"/>
      <c r="Y131" s="61"/>
      <c r="Z131" s="61"/>
      <c r="AA131" s="5">
        <f>ROUND((89%*(0.85*0.8)*100),0)</f>
        <v>61</v>
      </c>
    </row>
    <row r="132" spans="1:26" ht="60">
      <c r="A132" s="41">
        <v>42</v>
      </c>
      <c r="B132" s="42" t="s">
        <v>893</v>
      </c>
      <c r="C132" s="43">
        <v>6</v>
      </c>
      <c r="D132" s="44">
        <v>313.82</v>
      </c>
      <c r="E132" s="45" t="s">
        <v>894</v>
      </c>
      <c r="F132" s="44">
        <v>28.74</v>
      </c>
      <c r="G132" s="44" t="s">
        <v>1015</v>
      </c>
      <c r="H132" s="44" t="s">
        <v>1016</v>
      </c>
      <c r="I132" s="44">
        <v>172</v>
      </c>
      <c r="J132" s="44">
        <v>6995</v>
      </c>
      <c r="K132" s="45" t="s">
        <v>1017</v>
      </c>
      <c r="L132" s="45" t="s">
        <v>831</v>
      </c>
      <c r="M132" s="45">
        <v>130</v>
      </c>
      <c r="N132" s="45">
        <v>89</v>
      </c>
      <c r="O132" s="45">
        <v>217</v>
      </c>
      <c r="P132" s="45">
        <v>126</v>
      </c>
      <c r="Q132" s="45">
        <v>2314</v>
      </c>
      <c r="R132" s="45">
        <v>1267</v>
      </c>
      <c r="S132" s="45">
        <v>0.85</v>
      </c>
      <c r="T132" s="45" t="s">
        <v>832</v>
      </c>
      <c r="U132" s="45">
        <v>546</v>
      </c>
      <c r="V132" s="30"/>
      <c r="W132" s="30"/>
      <c r="X132" s="30"/>
      <c r="Y132" s="30"/>
      <c r="Z132" s="30"/>
    </row>
    <row r="133" spans="1:27" s="5" customFormat="1" ht="24">
      <c r="A133" s="57"/>
      <c r="B133" s="63" t="s">
        <v>521</v>
      </c>
      <c r="C133" s="58" t="s">
        <v>777</v>
      </c>
      <c r="D133" s="59"/>
      <c r="E133" s="60"/>
      <c r="F133" s="59"/>
      <c r="G133" s="59" t="s">
        <v>611</v>
      </c>
      <c r="H133" s="59"/>
      <c r="I133" s="59"/>
      <c r="J133" s="59" t="s">
        <v>612</v>
      </c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1"/>
      <c r="W133" s="61"/>
      <c r="X133" s="61"/>
      <c r="Y133" s="61"/>
      <c r="Z133" s="61"/>
      <c r="AA133" s="5">
        <f>ROUND((130%*0.85*100),0)</f>
        <v>111</v>
      </c>
    </row>
    <row r="134" spans="1:27" s="5" customFormat="1" ht="24">
      <c r="A134" s="57"/>
      <c r="B134" s="63" t="s">
        <v>524</v>
      </c>
      <c r="C134" s="58" t="s">
        <v>778</v>
      </c>
      <c r="D134" s="59"/>
      <c r="E134" s="60"/>
      <c r="F134" s="59"/>
      <c r="G134" s="59" t="s">
        <v>613</v>
      </c>
      <c r="H134" s="59"/>
      <c r="I134" s="59"/>
      <c r="J134" s="59" t="s">
        <v>614</v>
      </c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1"/>
      <c r="W134" s="61"/>
      <c r="X134" s="61"/>
      <c r="Y134" s="61"/>
      <c r="Z134" s="61"/>
      <c r="AA134" s="5">
        <f>ROUND((89%*(0.85*0.8)*100),0)</f>
        <v>61</v>
      </c>
    </row>
    <row r="135" spans="1:26" ht="60">
      <c r="A135" s="36">
        <v>43</v>
      </c>
      <c r="B135" s="37" t="s">
        <v>1018</v>
      </c>
      <c r="C135" s="38">
        <v>6</v>
      </c>
      <c r="D135" s="39">
        <v>40.82</v>
      </c>
      <c r="E135" s="40" t="s">
        <v>1019</v>
      </c>
      <c r="F135" s="39"/>
      <c r="G135" s="39">
        <v>245</v>
      </c>
      <c r="H135" s="39" t="s">
        <v>1020</v>
      </c>
      <c r="I135" s="39"/>
      <c r="J135" s="39">
        <v>343</v>
      </c>
      <c r="K135" s="40" t="s">
        <v>1021</v>
      </c>
      <c r="L135" s="40" t="s">
        <v>836</v>
      </c>
      <c r="M135" s="40">
        <v>130</v>
      </c>
      <c r="N135" s="40">
        <v>89</v>
      </c>
      <c r="O135" s="40"/>
      <c r="P135" s="40"/>
      <c r="Q135" s="40"/>
      <c r="R135" s="40"/>
      <c r="S135" s="40">
        <v>0.85</v>
      </c>
      <c r="T135" s="40" t="s">
        <v>832</v>
      </c>
      <c r="U135" s="40"/>
      <c r="V135" s="30"/>
      <c r="W135" s="30"/>
      <c r="X135" s="30"/>
      <c r="Y135" s="30"/>
      <c r="Z135" s="30"/>
    </row>
    <row r="136" spans="1:26" ht="60">
      <c r="A136" s="41">
        <v>44</v>
      </c>
      <c r="B136" s="42" t="s">
        <v>962</v>
      </c>
      <c r="C136" s="43">
        <v>6</v>
      </c>
      <c r="D136" s="44">
        <v>212.27</v>
      </c>
      <c r="E136" s="45" t="s">
        <v>963</v>
      </c>
      <c r="F136" s="44">
        <v>16.07</v>
      </c>
      <c r="G136" s="44" t="s">
        <v>964</v>
      </c>
      <c r="H136" s="44" t="s">
        <v>965</v>
      </c>
      <c r="I136" s="44">
        <v>96</v>
      </c>
      <c r="J136" s="44">
        <v>3639</v>
      </c>
      <c r="K136" s="45" t="s">
        <v>966</v>
      </c>
      <c r="L136" s="45" t="s">
        <v>831</v>
      </c>
      <c r="M136" s="45">
        <v>130</v>
      </c>
      <c r="N136" s="45">
        <v>89</v>
      </c>
      <c r="O136" s="45">
        <v>138</v>
      </c>
      <c r="P136" s="45">
        <v>80</v>
      </c>
      <c r="Q136" s="45">
        <v>1473</v>
      </c>
      <c r="R136" s="45">
        <v>807</v>
      </c>
      <c r="S136" s="45">
        <v>0.85</v>
      </c>
      <c r="T136" s="45" t="s">
        <v>832</v>
      </c>
      <c r="U136" s="45">
        <v>306</v>
      </c>
      <c r="V136" s="30"/>
      <c r="W136" s="30"/>
      <c r="X136" s="30"/>
      <c r="Y136" s="30"/>
      <c r="Z136" s="30"/>
    </row>
    <row r="137" spans="1:27" s="5" customFormat="1" ht="24">
      <c r="A137" s="57"/>
      <c r="B137" s="63" t="s">
        <v>521</v>
      </c>
      <c r="C137" s="58" t="s">
        <v>777</v>
      </c>
      <c r="D137" s="59"/>
      <c r="E137" s="60"/>
      <c r="F137" s="59"/>
      <c r="G137" s="59" t="s">
        <v>581</v>
      </c>
      <c r="H137" s="59"/>
      <c r="I137" s="59"/>
      <c r="J137" s="59" t="s">
        <v>582</v>
      </c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1"/>
      <c r="W137" s="61"/>
      <c r="X137" s="61"/>
      <c r="Y137" s="61"/>
      <c r="Z137" s="61"/>
      <c r="AA137" s="5">
        <f>ROUND((130%*0.85*100),0)</f>
        <v>111</v>
      </c>
    </row>
    <row r="138" spans="1:27" s="5" customFormat="1" ht="24">
      <c r="A138" s="57"/>
      <c r="B138" s="63" t="s">
        <v>524</v>
      </c>
      <c r="C138" s="58" t="s">
        <v>778</v>
      </c>
      <c r="D138" s="59"/>
      <c r="E138" s="60"/>
      <c r="F138" s="59"/>
      <c r="G138" s="59" t="s">
        <v>583</v>
      </c>
      <c r="H138" s="59"/>
      <c r="I138" s="59"/>
      <c r="J138" s="59" t="s">
        <v>584</v>
      </c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1"/>
      <c r="W138" s="61"/>
      <c r="X138" s="61"/>
      <c r="Y138" s="61"/>
      <c r="Z138" s="61"/>
      <c r="AA138" s="5">
        <f>ROUND((89%*(0.85*0.8)*100),0)</f>
        <v>61</v>
      </c>
    </row>
    <row r="139" spans="1:26" ht="60">
      <c r="A139" s="41">
        <v>45</v>
      </c>
      <c r="B139" s="42" t="s">
        <v>1007</v>
      </c>
      <c r="C139" s="43">
        <v>6</v>
      </c>
      <c r="D139" s="44">
        <v>136.07</v>
      </c>
      <c r="E139" s="45" t="s">
        <v>950</v>
      </c>
      <c r="F139" s="44">
        <v>7.38</v>
      </c>
      <c r="G139" s="44" t="s">
        <v>1022</v>
      </c>
      <c r="H139" s="44" t="s">
        <v>1023</v>
      </c>
      <c r="I139" s="44">
        <v>44</v>
      </c>
      <c r="J139" s="44">
        <v>2243</v>
      </c>
      <c r="K139" s="45" t="s">
        <v>1024</v>
      </c>
      <c r="L139" s="45" t="s">
        <v>831</v>
      </c>
      <c r="M139" s="45">
        <v>130</v>
      </c>
      <c r="N139" s="45">
        <v>89</v>
      </c>
      <c r="O139" s="45">
        <v>74</v>
      </c>
      <c r="P139" s="45">
        <v>43</v>
      </c>
      <c r="Q139" s="45">
        <v>794</v>
      </c>
      <c r="R139" s="45">
        <v>435</v>
      </c>
      <c r="S139" s="45">
        <v>0.85</v>
      </c>
      <c r="T139" s="45" t="s">
        <v>832</v>
      </c>
      <c r="U139" s="45">
        <v>137</v>
      </c>
      <c r="V139" s="30"/>
      <c r="W139" s="30"/>
      <c r="X139" s="30"/>
      <c r="Y139" s="30"/>
      <c r="Z139" s="30"/>
    </row>
    <row r="140" spans="1:27" s="5" customFormat="1" ht="24">
      <c r="A140" s="57"/>
      <c r="B140" s="63" t="s">
        <v>521</v>
      </c>
      <c r="C140" s="58" t="s">
        <v>777</v>
      </c>
      <c r="D140" s="59"/>
      <c r="E140" s="60"/>
      <c r="F140" s="59"/>
      <c r="G140" s="59" t="s">
        <v>615</v>
      </c>
      <c r="H140" s="59"/>
      <c r="I140" s="59"/>
      <c r="J140" s="59" t="s">
        <v>616</v>
      </c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1"/>
      <c r="W140" s="61"/>
      <c r="X140" s="61"/>
      <c r="Y140" s="61"/>
      <c r="Z140" s="61"/>
      <c r="AA140" s="5">
        <f>ROUND((130%*0.85*100),0)</f>
        <v>111</v>
      </c>
    </row>
    <row r="141" spans="1:27" s="5" customFormat="1" ht="24">
      <c r="A141" s="57"/>
      <c r="B141" s="63" t="s">
        <v>524</v>
      </c>
      <c r="C141" s="58" t="s">
        <v>778</v>
      </c>
      <c r="D141" s="59"/>
      <c r="E141" s="60"/>
      <c r="F141" s="59"/>
      <c r="G141" s="59" t="s">
        <v>527</v>
      </c>
      <c r="H141" s="59"/>
      <c r="I141" s="59"/>
      <c r="J141" s="59" t="s">
        <v>617</v>
      </c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1"/>
      <c r="W141" s="61"/>
      <c r="X141" s="61"/>
      <c r="Y141" s="61"/>
      <c r="Z141" s="61"/>
      <c r="AA141" s="5">
        <f>ROUND((89%*(0.85*0.8)*100),0)</f>
        <v>61</v>
      </c>
    </row>
    <row r="142" spans="1:26" ht="60">
      <c r="A142" s="36">
        <v>46</v>
      </c>
      <c r="B142" s="37" t="s">
        <v>889</v>
      </c>
      <c r="C142" s="38">
        <v>3</v>
      </c>
      <c r="D142" s="39">
        <v>465.63</v>
      </c>
      <c r="E142" s="40" t="s">
        <v>890</v>
      </c>
      <c r="F142" s="39"/>
      <c r="G142" s="39">
        <v>1397</v>
      </c>
      <c r="H142" s="39" t="s">
        <v>891</v>
      </c>
      <c r="I142" s="39"/>
      <c r="J142" s="39">
        <v>5480</v>
      </c>
      <c r="K142" s="40" t="s">
        <v>892</v>
      </c>
      <c r="L142" s="40" t="s">
        <v>836</v>
      </c>
      <c r="M142" s="40">
        <v>130</v>
      </c>
      <c r="N142" s="40">
        <v>89</v>
      </c>
      <c r="O142" s="40"/>
      <c r="P142" s="40"/>
      <c r="Q142" s="40"/>
      <c r="R142" s="40"/>
      <c r="S142" s="40">
        <v>0.85</v>
      </c>
      <c r="T142" s="40" t="s">
        <v>832</v>
      </c>
      <c r="U142" s="40"/>
      <c r="V142" s="30"/>
      <c r="W142" s="30"/>
      <c r="X142" s="30"/>
      <c r="Y142" s="30"/>
      <c r="Z142" s="30"/>
    </row>
    <row r="143" spans="1:26" ht="60">
      <c r="A143" s="41">
        <v>47</v>
      </c>
      <c r="B143" s="42" t="s">
        <v>893</v>
      </c>
      <c r="C143" s="43">
        <v>3</v>
      </c>
      <c r="D143" s="44">
        <v>313.82</v>
      </c>
      <c r="E143" s="45" t="s">
        <v>894</v>
      </c>
      <c r="F143" s="44">
        <v>28.74</v>
      </c>
      <c r="G143" s="44" t="s">
        <v>895</v>
      </c>
      <c r="H143" s="44" t="s">
        <v>896</v>
      </c>
      <c r="I143" s="44">
        <v>86</v>
      </c>
      <c r="J143" s="44">
        <v>3497</v>
      </c>
      <c r="K143" s="45" t="s">
        <v>897</v>
      </c>
      <c r="L143" s="45" t="s">
        <v>831</v>
      </c>
      <c r="M143" s="45">
        <v>130</v>
      </c>
      <c r="N143" s="45">
        <v>89</v>
      </c>
      <c r="O143" s="45">
        <v>108</v>
      </c>
      <c r="P143" s="45">
        <v>63</v>
      </c>
      <c r="Q143" s="45">
        <v>1157</v>
      </c>
      <c r="R143" s="45">
        <v>634</v>
      </c>
      <c r="S143" s="45">
        <v>0.85</v>
      </c>
      <c r="T143" s="45" t="s">
        <v>832</v>
      </c>
      <c r="U143" s="45">
        <v>273</v>
      </c>
      <c r="V143" s="30"/>
      <c r="W143" s="30"/>
      <c r="X143" s="30"/>
      <c r="Y143" s="30"/>
      <c r="Z143" s="30"/>
    </row>
    <row r="144" spans="1:27" s="5" customFormat="1" ht="24">
      <c r="A144" s="57"/>
      <c r="B144" s="63" t="s">
        <v>521</v>
      </c>
      <c r="C144" s="58" t="s">
        <v>777</v>
      </c>
      <c r="D144" s="59"/>
      <c r="E144" s="60"/>
      <c r="F144" s="59"/>
      <c r="G144" s="59" t="s">
        <v>549</v>
      </c>
      <c r="H144" s="59"/>
      <c r="I144" s="59"/>
      <c r="J144" s="59" t="s">
        <v>550</v>
      </c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1"/>
      <c r="W144" s="61"/>
      <c r="X144" s="61"/>
      <c r="Y144" s="61"/>
      <c r="Z144" s="61"/>
      <c r="AA144" s="5">
        <f>ROUND((130%*0.85*100),0)</f>
        <v>111</v>
      </c>
    </row>
    <row r="145" spans="1:27" s="5" customFormat="1" ht="24">
      <c r="A145" s="57"/>
      <c r="B145" s="63" t="s">
        <v>524</v>
      </c>
      <c r="C145" s="58" t="s">
        <v>778</v>
      </c>
      <c r="D145" s="59"/>
      <c r="E145" s="60"/>
      <c r="F145" s="59"/>
      <c r="G145" s="59" t="s">
        <v>551</v>
      </c>
      <c r="H145" s="59"/>
      <c r="I145" s="59"/>
      <c r="J145" s="59" t="s">
        <v>552</v>
      </c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1"/>
      <c r="W145" s="61"/>
      <c r="X145" s="61"/>
      <c r="Y145" s="61"/>
      <c r="Z145" s="61"/>
      <c r="AA145" s="5">
        <f>ROUND((89%*(0.85*0.8)*100),0)</f>
        <v>61</v>
      </c>
    </row>
    <row r="146" spans="1:26" ht="60">
      <c r="A146" s="41">
        <v>48</v>
      </c>
      <c r="B146" s="42" t="s">
        <v>0</v>
      </c>
      <c r="C146" s="43">
        <v>8</v>
      </c>
      <c r="D146" s="44">
        <v>610.02</v>
      </c>
      <c r="E146" s="45" t="s">
        <v>1</v>
      </c>
      <c r="F146" s="44">
        <v>27.11</v>
      </c>
      <c r="G146" s="44" t="s">
        <v>2</v>
      </c>
      <c r="H146" s="44" t="s">
        <v>3</v>
      </c>
      <c r="I146" s="44">
        <v>217</v>
      </c>
      <c r="J146" s="44">
        <v>9294</v>
      </c>
      <c r="K146" s="45" t="s">
        <v>4</v>
      </c>
      <c r="L146" s="45" t="s">
        <v>831</v>
      </c>
      <c r="M146" s="45">
        <v>130</v>
      </c>
      <c r="N146" s="45">
        <v>89</v>
      </c>
      <c r="O146" s="45">
        <v>277</v>
      </c>
      <c r="P146" s="45">
        <v>161</v>
      </c>
      <c r="Q146" s="45">
        <v>2960</v>
      </c>
      <c r="R146" s="45">
        <v>1621</v>
      </c>
      <c r="S146" s="45">
        <v>0.85</v>
      </c>
      <c r="T146" s="45" t="s">
        <v>832</v>
      </c>
      <c r="U146" s="45">
        <v>677</v>
      </c>
      <c r="V146" s="30"/>
      <c r="W146" s="30"/>
      <c r="X146" s="30"/>
      <c r="Y146" s="30"/>
      <c r="Z146" s="30"/>
    </row>
    <row r="147" spans="1:27" s="5" customFormat="1" ht="24">
      <c r="A147" s="57"/>
      <c r="B147" s="63" t="s">
        <v>521</v>
      </c>
      <c r="C147" s="58" t="s">
        <v>777</v>
      </c>
      <c r="D147" s="59"/>
      <c r="E147" s="60"/>
      <c r="F147" s="59"/>
      <c r="G147" s="59" t="s">
        <v>618</v>
      </c>
      <c r="H147" s="59"/>
      <c r="I147" s="59"/>
      <c r="J147" s="59" t="s">
        <v>619</v>
      </c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1"/>
      <c r="W147" s="61"/>
      <c r="X147" s="61"/>
      <c r="Y147" s="61"/>
      <c r="Z147" s="61"/>
      <c r="AA147" s="5">
        <f>ROUND((130%*0.85*100),0)</f>
        <v>111</v>
      </c>
    </row>
    <row r="148" spans="1:27" s="5" customFormat="1" ht="24">
      <c r="A148" s="57"/>
      <c r="B148" s="63" t="s">
        <v>524</v>
      </c>
      <c r="C148" s="58" t="s">
        <v>778</v>
      </c>
      <c r="D148" s="59"/>
      <c r="E148" s="60"/>
      <c r="F148" s="59"/>
      <c r="G148" s="59" t="s">
        <v>620</v>
      </c>
      <c r="H148" s="59"/>
      <c r="I148" s="59"/>
      <c r="J148" s="59" t="s">
        <v>621</v>
      </c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1"/>
      <c r="W148" s="61"/>
      <c r="X148" s="61"/>
      <c r="Y148" s="61"/>
      <c r="Z148" s="61"/>
      <c r="AA148" s="5">
        <f>ROUND((89%*(0.85*0.8)*100),0)</f>
        <v>61</v>
      </c>
    </row>
    <row r="149" spans="1:26" ht="60">
      <c r="A149" s="41">
        <v>49</v>
      </c>
      <c r="B149" s="42" t="s">
        <v>893</v>
      </c>
      <c r="C149" s="43">
        <v>8</v>
      </c>
      <c r="D149" s="44">
        <v>313.82</v>
      </c>
      <c r="E149" s="45" t="s">
        <v>894</v>
      </c>
      <c r="F149" s="44">
        <v>28.74</v>
      </c>
      <c r="G149" s="44" t="s">
        <v>5</v>
      </c>
      <c r="H149" s="44" t="s">
        <v>6</v>
      </c>
      <c r="I149" s="44">
        <v>230</v>
      </c>
      <c r="J149" s="44">
        <v>9326</v>
      </c>
      <c r="K149" s="45" t="s">
        <v>7</v>
      </c>
      <c r="L149" s="45" t="s">
        <v>831</v>
      </c>
      <c r="M149" s="45">
        <v>130</v>
      </c>
      <c r="N149" s="45">
        <v>89</v>
      </c>
      <c r="O149" s="45">
        <v>289</v>
      </c>
      <c r="P149" s="45">
        <v>168</v>
      </c>
      <c r="Q149" s="45">
        <v>3085</v>
      </c>
      <c r="R149" s="45">
        <v>1690</v>
      </c>
      <c r="S149" s="45">
        <v>0.85</v>
      </c>
      <c r="T149" s="45" t="s">
        <v>832</v>
      </c>
      <c r="U149" s="45">
        <v>728</v>
      </c>
      <c r="V149" s="30"/>
      <c r="W149" s="30"/>
      <c r="X149" s="30"/>
      <c r="Y149" s="30"/>
      <c r="Z149" s="30"/>
    </row>
    <row r="150" spans="1:27" s="5" customFormat="1" ht="24">
      <c r="A150" s="57"/>
      <c r="B150" s="63" t="s">
        <v>521</v>
      </c>
      <c r="C150" s="58" t="s">
        <v>777</v>
      </c>
      <c r="D150" s="59"/>
      <c r="E150" s="60"/>
      <c r="F150" s="59"/>
      <c r="G150" s="59" t="s">
        <v>622</v>
      </c>
      <c r="H150" s="59"/>
      <c r="I150" s="59"/>
      <c r="J150" s="59" t="s">
        <v>623</v>
      </c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1"/>
      <c r="W150" s="61"/>
      <c r="X150" s="61"/>
      <c r="Y150" s="61"/>
      <c r="Z150" s="61"/>
      <c r="AA150" s="5">
        <f>ROUND((130%*0.85*100),0)</f>
        <v>111</v>
      </c>
    </row>
    <row r="151" spans="1:27" s="5" customFormat="1" ht="24">
      <c r="A151" s="57"/>
      <c r="B151" s="63" t="s">
        <v>524</v>
      </c>
      <c r="C151" s="58" t="s">
        <v>778</v>
      </c>
      <c r="D151" s="59"/>
      <c r="E151" s="60"/>
      <c r="F151" s="59"/>
      <c r="G151" s="59" t="s">
        <v>624</v>
      </c>
      <c r="H151" s="59"/>
      <c r="I151" s="59"/>
      <c r="J151" s="59" t="s">
        <v>625</v>
      </c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1"/>
      <c r="W151" s="61"/>
      <c r="X151" s="61"/>
      <c r="Y151" s="61"/>
      <c r="Z151" s="61"/>
      <c r="AA151" s="5">
        <f>ROUND((89%*(0.85*0.8)*100),0)</f>
        <v>61</v>
      </c>
    </row>
    <row r="152" spans="1:26" ht="60">
      <c r="A152" s="41">
        <v>50</v>
      </c>
      <c r="B152" s="42" t="s">
        <v>8</v>
      </c>
      <c r="C152" s="43">
        <v>1</v>
      </c>
      <c r="D152" s="44">
        <v>408.58</v>
      </c>
      <c r="E152" s="45" t="s">
        <v>9</v>
      </c>
      <c r="F152" s="44">
        <v>15.14</v>
      </c>
      <c r="G152" s="44" t="s">
        <v>10</v>
      </c>
      <c r="H152" s="44" t="s">
        <v>11</v>
      </c>
      <c r="I152" s="44">
        <v>15</v>
      </c>
      <c r="J152" s="44">
        <v>599</v>
      </c>
      <c r="K152" s="45" t="s">
        <v>12</v>
      </c>
      <c r="L152" s="45" t="s">
        <v>831</v>
      </c>
      <c r="M152" s="45">
        <v>130</v>
      </c>
      <c r="N152" s="45">
        <v>89</v>
      </c>
      <c r="O152" s="45">
        <v>22</v>
      </c>
      <c r="P152" s="45">
        <v>13</v>
      </c>
      <c r="Q152" s="45">
        <v>230</v>
      </c>
      <c r="R152" s="45">
        <v>126</v>
      </c>
      <c r="S152" s="45">
        <v>0.85</v>
      </c>
      <c r="T152" s="45" t="s">
        <v>832</v>
      </c>
      <c r="U152" s="45">
        <v>47</v>
      </c>
      <c r="V152" s="30"/>
      <c r="W152" s="30"/>
      <c r="X152" s="30"/>
      <c r="Y152" s="30"/>
      <c r="Z152" s="30"/>
    </row>
    <row r="153" spans="1:27" s="5" customFormat="1" ht="24">
      <c r="A153" s="57"/>
      <c r="B153" s="63" t="s">
        <v>521</v>
      </c>
      <c r="C153" s="58" t="s">
        <v>777</v>
      </c>
      <c r="D153" s="59"/>
      <c r="E153" s="60"/>
      <c r="F153" s="59"/>
      <c r="G153" s="59" t="s">
        <v>626</v>
      </c>
      <c r="H153" s="59"/>
      <c r="I153" s="59"/>
      <c r="J153" s="59" t="s">
        <v>627</v>
      </c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1"/>
      <c r="W153" s="61"/>
      <c r="X153" s="61"/>
      <c r="Y153" s="61"/>
      <c r="Z153" s="61"/>
      <c r="AA153" s="5">
        <f>ROUND((130%*0.85*100),0)</f>
        <v>111</v>
      </c>
    </row>
    <row r="154" spans="1:27" s="5" customFormat="1" ht="24">
      <c r="A154" s="57"/>
      <c r="B154" s="63" t="s">
        <v>524</v>
      </c>
      <c r="C154" s="58" t="s">
        <v>778</v>
      </c>
      <c r="D154" s="59"/>
      <c r="E154" s="60"/>
      <c r="F154" s="59"/>
      <c r="G154" s="59" t="s">
        <v>628</v>
      </c>
      <c r="H154" s="59"/>
      <c r="I154" s="59"/>
      <c r="J154" s="59" t="s">
        <v>613</v>
      </c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1"/>
      <c r="W154" s="61"/>
      <c r="X154" s="61"/>
      <c r="Y154" s="61"/>
      <c r="Z154" s="61"/>
      <c r="AA154" s="5">
        <f>ROUND((89%*(0.85*0.8)*100),0)</f>
        <v>61</v>
      </c>
    </row>
    <row r="155" spans="1:26" ht="60">
      <c r="A155" s="41">
        <v>51</v>
      </c>
      <c r="B155" s="42" t="s">
        <v>962</v>
      </c>
      <c r="C155" s="43">
        <v>1</v>
      </c>
      <c r="D155" s="44">
        <v>212.27</v>
      </c>
      <c r="E155" s="45" t="s">
        <v>963</v>
      </c>
      <c r="F155" s="44">
        <v>16.07</v>
      </c>
      <c r="G155" s="44" t="s">
        <v>13</v>
      </c>
      <c r="H155" s="44" t="s">
        <v>14</v>
      </c>
      <c r="I155" s="44">
        <v>16</v>
      </c>
      <c r="J155" s="44">
        <v>606</v>
      </c>
      <c r="K155" s="45" t="s">
        <v>15</v>
      </c>
      <c r="L155" s="45" t="s">
        <v>831</v>
      </c>
      <c r="M155" s="45">
        <v>130</v>
      </c>
      <c r="N155" s="45">
        <v>89</v>
      </c>
      <c r="O155" s="45">
        <v>23</v>
      </c>
      <c r="P155" s="45">
        <v>14</v>
      </c>
      <c r="Q155" s="45">
        <v>245</v>
      </c>
      <c r="R155" s="45">
        <v>134</v>
      </c>
      <c r="S155" s="45">
        <v>0.85</v>
      </c>
      <c r="T155" s="45" t="s">
        <v>832</v>
      </c>
      <c r="U155" s="45">
        <v>51</v>
      </c>
      <c r="V155" s="30"/>
      <c r="W155" s="30"/>
      <c r="X155" s="30"/>
      <c r="Y155" s="30"/>
      <c r="Z155" s="30"/>
    </row>
    <row r="156" spans="1:27" s="5" customFormat="1" ht="24">
      <c r="A156" s="57"/>
      <c r="B156" s="63" t="s">
        <v>521</v>
      </c>
      <c r="C156" s="58" t="s">
        <v>777</v>
      </c>
      <c r="D156" s="59"/>
      <c r="E156" s="60"/>
      <c r="F156" s="59"/>
      <c r="G156" s="59" t="s">
        <v>629</v>
      </c>
      <c r="H156" s="59"/>
      <c r="I156" s="59"/>
      <c r="J156" s="59" t="s">
        <v>630</v>
      </c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1"/>
      <c r="W156" s="61"/>
      <c r="X156" s="61"/>
      <c r="Y156" s="61"/>
      <c r="Z156" s="61"/>
      <c r="AA156" s="5">
        <f>ROUND((130%*0.85*100),0)</f>
        <v>111</v>
      </c>
    </row>
    <row r="157" spans="1:27" s="5" customFormat="1" ht="24">
      <c r="A157" s="57"/>
      <c r="B157" s="63" t="s">
        <v>524</v>
      </c>
      <c r="C157" s="58" t="s">
        <v>778</v>
      </c>
      <c r="D157" s="59"/>
      <c r="E157" s="60"/>
      <c r="F157" s="59"/>
      <c r="G157" s="59" t="s">
        <v>564</v>
      </c>
      <c r="H157" s="59"/>
      <c r="I157" s="59"/>
      <c r="J157" s="59" t="s">
        <v>631</v>
      </c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1"/>
      <c r="W157" s="61"/>
      <c r="X157" s="61"/>
      <c r="Y157" s="61"/>
      <c r="Z157" s="61"/>
      <c r="AA157" s="5">
        <f>ROUND((89%*(0.85*0.8)*100),0)</f>
        <v>61</v>
      </c>
    </row>
    <row r="158" spans="1:26" ht="60">
      <c r="A158" s="36">
        <v>52</v>
      </c>
      <c r="B158" s="37" t="s">
        <v>16</v>
      </c>
      <c r="C158" s="38">
        <v>2</v>
      </c>
      <c r="D158" s="39">
        <v>1820</v>
      </c>
      <c r="E158" s="40" t="s">
        <v>17</v>
      </c>
      <c r="F158" s="39"/>
      <c r="G158" s="39">
        <v>3640</v>
      </c>
      <c r="H158" s="39" t="s">
        <v>18</v>
      </c>
      <c r="I158" s="39"/>
      <c r="J158" s="39">
        <v>490</v>
      </c>
      <c r="K158" s="40" t="s">
        <v>19</v>
      </c>
      <c r="L158" s="40" t="s">
        <v>836</v>
      </c>
      <c r="M158" s="40">
        <v>130</v>
      </c>
      <c r="N158" s="40">
        <v>89</v>
      </c>
      <c r="O158" s="40"/>
      <c r="P158" s="40"/>
      <c r="Q158" s="40"/>
      <c r="R158" s="40"/>
      <c r="S158" s="40">
        <v>0.85</v>
      </c>
      <c r="T158" s="40" t="s">
        <v>832</v>
      </c>
      <c r="U158" s="40"/>
      <c r="V158" s="30"/>
      <c r="W158" s="30"/>
      <c r="X158" s="30"/>
      <c r="Y158" s="30"/>
      <c r="Z158" s="30"/>
    </row>
    <row r="159" spans="1:26" ht="60">
      <c r="A159" s="41">
        <v>53</v>
      </c>
      <c r="B159" s="42" t="s">
        <v>893</v>
      </c>
      <c r="C159" s="43">
        <v>1</v>
      </c>
      <c r="D159" s="44">
        <v>313.82</v>
      </c>
      <c r="E159" s="45" t="s">
        <v>894</v>
      </c>
      <c r="F159" s="44">
        <v>28.74</v>
      </c>
      <c r="G159" s="44" t="s">
        <v>20</v>
      </c>
      <c r="H159" s="44" t="s">
        <v>21</v>
      </c>
      <c r="I159" s="44">
        <v>29</v>
      </c>
      <c r="J159" s="44">
        <v>1166</v>
      </c>
      <c r="K159" s="45" t="s">
        <v>22</v>
      </c>
      <c r="L159" s="45" t="s">
        <v>831</v>
      </c>
      <c r="M159" s="45">
        <v>130</v>
      </c>
      <c r="N159" s="45">
        <v>89</v>
      </c>
      <c r="O159" s="45">
        <v>36</v>
      </c>
      <c r="P159" s="45">
        <v>21</v>
      </c>
      <c r="Q159" s="45">
        <v>386</v>
      </c>
      <c r="R159" s="45">
        <v>211</v>
      </c>
      <c r="S159" s="45">
        <v>0.85</v>
      </c>
      <c r="T159" s="45" t="s">
        <v>832</v>
      </c>
      <c r="U159" s="45">
        <v>91</v>
      </c>
      <c r="V159" s="30"/>
      <c r="W159" s="30"/>
      <c r="X159" s="30"/>
      <c r="Y159" s="30"/>
      <c r="Z159" s="30"/>
    </row>
    <row r="160" spans="1:27" s="5" customFormat="1" ht="24">
      <c r="A160" s="57"/>
      <c r="B160" s="63" t="s">
        <v>521</v>
      </c>
      <c r="C160" s="58" t="s">
        <v>777</v>
      </c>
      <c r="D160" s="59"/>
      <c r="E160" s="60"/>
      <c r="F160" s="59"/>
      <c r="G160" s="59" t="s">
        <v>569</v>
      </c>
      <c r="H160" s="59"/>
      <c r="I160" s="59"/>
      <c r="J160" s="59" t="s">
        <v>632</v>
      </c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1"/>
      <c r="W160" s="61"/>
      <c r="X160" s="61"/>
      <c r="Y160" s="61"/>
      <c r="Z160" s="61"/>
      <c r="AA160" s="5">
        <f>ROUND((130%*0.85*100),0)</f>
        <v>111</v>
      </c>
    </row>
    <row r="161" spans="1:27" s="5" customFormat="1" ht="24">
      <c r="A161" s="57"/>
      <c r="B161" s="63" t="s">
        <v>524</v>
      </c>
      <c r="C161" s="58" t="s">
        <v>778</v>
      </c>
      <c r="D161" s="59"/>
      <c r="E161" s="60"/>
      <c r="F161" s="59"/>
      <c r="G161" s="59" t="s">
        <v>633</v>
      </c>
      <c r="H161" s="59"/>
      <c r="I161" s="59"/>
      <c r="J161" s="59" t="s">
        <v>589</v>
      </c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1"/>
      <c r="W161" s="61"/>
      <c r="X161" s="61"/>
      <c r="Y161" s="61"/>
      <c r="Z161" s="61"/>
      <c r="AA161" s="5">
        <f>ROUND((89%*(0.85*0.8)*100),0)</f>
        <v>61</v>
      </c>
    </row>
    <row r="162" spans="1:26" ht="60">
      <c r="A162" s="36">
        <v>54</v>
      </c>
      <c r="B162" s="37" t="s">
        <v>23</v>
      </c>
      <c r="C162" s="38">
        <v>2</v>
      </c>
      <c r="D162" s="39">
        <v>619</v>
      </c>
      <c r="E162" s="40" t="s">
        <v>24</v>
      </c>
      <c r="F162" s="39"/>
      <c r="G162" s="39">
        <v>1238</v>
      </c>
      <c r="H162" s="39" t="s">
        <v>25</v>
      </c>
      <c r="I162" s="39"/>
      <c r="J162" s="39">
        <v>112</v>
      </c>
      <c r="K162" s="40" t="s">
        <v>26</v>
      </c>
      <c r="L162" s="40" t="s">
        <v>836</v>
      </c>
      <c r="M162" s="40">
        <v>130</v>
      </c>
      <c r="N162" s="40">
        <v>89</v>
      </c>
      <c r="O162" s="40"/>
      <c r="P162" s="40"/>
      <c r="Q162" s="40"/>
      <c r="R162" s="40"/>
      <c r="S162" s="40">
        <v>0.85</v>
      </c>
      <c r="T162" s="40" t="s">
        <v>832</v>
      </c>
      <c r="U162" s="40"/>
      <c r="V162" s="30"/>
      <c r="W162" s="30"/>
      <c r="X162" s="30"/>
      <c r="Y162" s="30"/>
      <c r="Z162" s="30"/>
    </row>
    <row r="163" spans="1:26" ht="60">
      <c r="A163" s="41">
        <v>55</v>
      </c>
      <c r="B163" s="42" t="s">
        <v>962</v>
      </c>
      <c r="C163" s="43">
        <v>1</v>
      </c>
      <c r="D163" s="44">
        <v>212.27</v>
      </c>
      <c r="E163" s="45" t="s">
        <v>963</v>
      </c>
      <c r="F163" s="44">
        <v>16.07</v>
      </c>
      <c r="G163" s="44" t="s">
        <v>13</v>
      </c>
      <c r="H163" s="44" t="s">
        <v>14</v>
      </c>
      <c r="I163" s="44">
        <v>16</v>
      </c>
      <c r="J163" s="44">
        <v>606</v>
      </c>
      <c r="K163" s="45" t="s">
        <v>15</v>
      </c>
      <c r="L163" s="45" t="s">
        <v>831</v>
      </c>
      <c r="M163" s="45">
        <v>130</v>
      </c>
      <c r="N163" s="45">
        <v>89</v>
      </c>
      <c r="O163" s="45">
        <v>23</v>
      </c>
      <c r="P163" s="45">
        <v>14</v>
      </c>
      <c r="Q163" s="45">
        <v>245</v>
      </c>
      <c r="R163" s="45">
        <v>134</v>
      </c>
      <c r="S163" s="45">
        <v>0.85</v>
      </c>
      <c r="T163" s="45" t="s">
        <v>832</v>
      </c>
      <c r="U163" s="45">
        <v>51</v>
      </c>
      <c r="V163" s="30"/>
      <c r="W163" s="30"/>
      <c r="X163" s="30"/>
      <c r="Y163" s="30"/>
      <c r="Z163" s="30"/>
    </row>
    <row r="164" spans="1:27" s="5" customFormat="1" ht="24">
      <c r="A164" s="57"/>
      <c r="B164" s="63" t="s">
        <v>521</v>
      </c>
      <c r="C164" s="58" t="s">
        <v>777</v>
      </c>
      <c r="D164" s="59"/>
      <c r="E164" s="60"/>
      <c r="F164" s="59"/>
      <c r="G164" s="59" t="s">
        <v>629</v>
      </c>
      <c r="H164" s="59"/>
      <c r="I164" s="59"/>
      <c r="J164" s="59" t="s">
        <v>630</v>
      </c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1"/>
      <c r="W164" s="61"/>
      <c r="X164" s="61"/>
      <c r="Y164" s="61"/>
      <c r="Z164" s="61"/>
      <c r="AA164" s="5">
        <f>ROUND((130%*0.85*100),0)</f>
        <v>111</v>
      </c>
    </row>
    <row r="165" spans="1:27" s="5" customFormat="1" ht="24">
      <c r="A165" s="57"/>
      <c r="B165" s="63" t="s">
        <v>524</v>
      </c>
      <c r="C165" s="58" t="s">
        <v>778</v>
      </c>
      <c r="D165" s="59"/>
      <c r="E165" s="60"/>
      <c r="F165" s="59"/>
      <c r="G165" s="59" t="s">
        <v>564</v>
      </c>
      <c r="H165" s="59"/>
      <c r="I165" s="59"/>
      <c r="J165" s="59" t="s">
        <v>631</v>
      </c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1"/>
      <c r="W165" s="61"/>
      <c r="X165" s="61"/>
      <c r="Y165" s="61"/>
      <c r="Z165" s="61"/>
      <c r="AA165" s="5">
        <f>ROUND((89%*(0.85*0.8)*100),0)</f>
        <v>61</v>
      </c>
    </row>
    <row r="166" spans="1:26" ht="72">
      <c r="A166" s="41">
        <v>56</v>
      </c>
      <c r="B166" s="42" t="s">
        <v>27</v>
      </c>
      <c r="C166" s="43">
        <v>14</v>
      </c>
      <c r="D166" s="44">
        <v>467.98</v>
      </c>
      <c r="E166" s="45" t="s">
        <v>28</v>
      </c>
      <c r="F166" s="44">
        <v>12.49</v>
      </c>
      <c r="G166" s="44" t="s">
        <v>29</v>
      </c>
      <c r="H166" s="44" t="s">
        <v>30</v>
      </c>
      <c r="I166" s="44">
        <v>175</v>
      </c>
      <c r="J166" s="44">
        <v>3933</v>
      </c>
      <c r="K166" s="45" t="s">
        <v>31</v>
      </c>
      <c r="L166" s="45" t="s">
        <v>831</v>
      </c>
      <c r="M166" s="45">
        <v>130</v>
      </c>
      <c r="N166" s="45">
        <v>89</v>
      </c>
      <c r="O166" s="45">
        <v>334</v>
      </c>
      <c r="P166" s="45">
        <v>194</v>
      </c>
      <c r="Q166" s="45">
        <v>3563</v>
      </c>
      <c r="R166" s="45">
        <v>1951</v>
      </c>
      <c r="S166" s="45">
        <v>0.85</v>
      </c>
      <c r="T166" s="45" t="s">
        <v>832</v>
      </c>
      <c r="U166" s="45">
        <v>525</v>
      </c>
      <c r="V166" s="30"/>
      <c r="W166" s="30"/>
      <c r="X166" s="30"/>
      <c r="Y166" s="30"/>
      <c r="Z166" s="30"/>
    </row>
    <row r="167" spans="1:27" s="5" customFormat="1" ht="24">
      <c r="A167" s="57"/>
      <c r="B167" s="63" t="s">
        <v>521</v>
      </c>
      <c r="C167" s="58" t="s">
        <v>777</v>
      </c>
      <c r="D167" s="59"/>
      <c r="E167" s="60"/>
      <c r="F167" s="59"/>
      <c r="G167" s="59" t="s">
        <v>634</v>
      </c>
      <c r="H167" s="59"/>
      <c r="I167" s="59"/>
      <c r="J167" s="59" t="s">
        <v>635</v>
      </c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1"/>
      <c r="W167" s="61"/>
      <c r="X167" s="61"/>
      <c r="Y167" s="61"/>
      <c r="Z167" s="61"/>
      <c r="AA167" s="5">
        <f>ROUND((130%*0.85*100),0)</f>
        <v>111</v>
      </c>
    </row>
    <row r="168" spans="1:27" s="5" customFormat="1" ht="24">
      <c r="A168" s="57"/>
      <c r="B168" s="63" t="s">
        <v>524</v>
      </c>
      <c r="C168" s="58" t="s">
        <v>778</v>
      </c>
      <c r="D168" s="59"/>
      <c r="E168" s="60"/>
      <c r="F168" s="59"/>
      <c r="G168" s="59" t="s">
        <v>636</v>
      </c>
      <c r="H168" s="59"/>
      <c r="I168" s="59"/>
      <c r="J168" s="59" t="s">
        <v>637</v>
      </c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1"/>
      <c r="W168" s="61"/>
      <c r="X168" s="61"/>
      <c r="Y168" s="61"/>
      <c r="Z168" s="61"/>
      <c r="AA168" s="5">
        <f>ROUND((89%*(0.85*0.8)*100),0)</f>
        <v>61</v>
      </c>
    </row>
    <row r="169" spans="1:26" ht="48">
      <c r="A169" s="36">
        <v>57</v>
      </c>
      <c r="B169" s="37" t="s">
        <v>32</v>
      </c>
      <c r="C169" s="38">
        <v>14</v>
      </c>
      <c r="D169" s="39">
        <v>472.15</v>
      </c>
      <c r="E169" s="40" t="s">
        <v>33</v>
      </c>
      <c r="F169" s="39"/>
      <c r="G169" s="39">
        <v>6610</v>
      </c>
      <c r="H169" s="39" t="s">
        <v>34</v>
      </c>
      <c r="I169" s="39"/>
      <c r="J169" s="39">
        <v>25864</v>
      </c>
      <c r="K169" s="40" t="s">
        <v>35</v>
      </c>
      <c r="L169" s="40" t="s">
        <v>836</v>
      </c>
      <c r="M169" s="40">
        <v>130</v>
      </c>
      <c r="N169" s="40">
        <v>89</v>
      </c>
      <c r="O169" s="40"/>
      <c r="P169" s="40"/>
      <c r="Q169" s="40"/>
      <c r="R169" s="40"/>
      <c r="S169" s="40">
        <v>0.85</v>
      </c>
      <c r="T169" s="40" t="s">
        <v>832</v>
      </c>
      <c r="U169" s="40"/>
      <c r="V169" s="30"/>
      <c r="W169" s="30"/>
      <c r="X169" s="30"/>
      <c r="Y169" s="30"/>
      <c r="Z169" s="30"/>
    </row>
    <row r="170" spans="1:26" ht="60">
      <c r="A170" s="41">
        <v>58</v>
      </c>
      <c r="B170" s="42" t="s">
        <v>1007</v>
      </c>
      <c r="C170" s="43">
        <v>14</v>
      </c>
      <c r="D170" s="44">
        <v>136.07</v>
      </c>
      <c r="E170" s="45" t="s">
        <v>950</v>
      </c>
      <c r="F170" s="44">
        <v>7.38</v>
      </c>
      <c r="G170" s="44" t="s">
        <v>36</v>
      </c>
      <c r="H170" s="44" t="s">
        <v>37</v>
      </c>
      <c r="I170" s="44">
        <v>103</v>
      </c>
      <c r="J170" s="44">
        <v>5233</v>
      </c>
      <c r="K170" s="45" t="s">
        <v>38</v>
      </c>
      <c r="L170" s="45" t="s">
        <v>831</v>
      </c>
      <c r="M170" s="45">
        <v>130</v>
      </c>
      <c r="N170" s="45">
        <v>89</v>
      </c>
      <c r="O170" s="45">
        <v>173</v>
      </c>
      <c r="P170" s="45">
        <v>101</v>
      </c>
      <c r="Q170" s="45">
        <v>1854</v>
      </c>
      <c r="R170" s="45">
        <v>1016</v>
      </c>
      <c r="S170" s="45">
        <v>0.85</v>
      </c>
      <c r="T170" s="45" t="s">
        <v>832</v>
      </c>
      <c r="U170" s="45">
        <v>321</v>
      </c>
      <c r="V170" s="30"/>
      <c r="W170" s="30"/>
      <c r="X170" s="30"/>
      <c r="Y170" s="30"/>
      <c r="Z170" s="30"/>
    </row>
    <row r="171" spans="1:27" s="5" customFormat="1" ht="24">
      <c r="A171" s="57"/>
      <c r="B171" s="63" t="s">
        <v>521</v>
      </c>
      <c r="C171" s="58" t="s">
        <v>777</v>
      </c>
      <c r="D171" s="59"/>
      <c r="E171" s="60"/>
      <c r="F171" s="59"/>
      <c r="G171" s="59" t="s">
        <v>600</v>
      </c>
      <c r="H171" s="59"/>
      <c r="I171" s="59"/>
      <c r="J171" s="59" t="s">
        <v>638</v>
      </c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1"/>
      <c r="W171" s="61"/>
      <c r="X171" s="61"/>
      <c r="Y171" s="61"/>
      <c r="Z171" s="61"/>
      <c r="AA171" s="5">
        <f>ROUND((130%*0.85*100),0)</f>
        <v>111</v>
      </c>
    </row>
    <row r="172" spans="1:27" s="5" customFormat="1" ht="24">
      <c r="A172" s="57"/>
      <c r="B172" s="63" t="s">
        <v>524</v>
      </c>
      <c r="C172" s="58" t="s">
        <v>778</v>
      </c>
      <c r="D172" s="59"/>
      <c r="E172" s="60"/>
      <c r="F172" s="59"/>
      <c r="G172" s="59" t="s">
        <v>602</v>
      </c>
      <c r="H172" s="59"/>
      <c r="I172" s="59"/>
      <c r="J172" s="59" t="s">
        <v>639</v>
      </c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1"/>
      <c r="W172" s="61"/>
      <c r="X172" s="61"/>
      <c r="Y172" s="61"/>
      <c r="Z172" s="61"/>
      <c r="AA172" s="5">
        <f>ROUND((89%*(0.85*0.8)*100),0)</f>
        <v>61</v>
      </c>
    </row>
    <row r="173" spans="1:26" ht="72">
      <c r="A173" s="41">
        <v>59</v>
      </c>
      <c r="B173" s="42" t="s">
        <v>39</v>
      </c>
      <c r="C173" s="43">
        <v>3</v>
      </c>
      <c r="D173" s="44">
        <v>24.94</v>
      </c>
      <c r="E173" s="45" t="s">
        <v>40</v>
      </c>
      <c r="F173" s="44">
        <v>9.21</v>
      </c>
      <c r="G173" s="44" t="s">
        <v>41</v>
      </c>
      <c r="H173" s="44" t="s">
        <v>42</v>
      </c>
      <c r="I173" s="44">
        <v>28</v>
      </c>
      <c r="J173" s="44">
        <v>596</v>
      </c>
      <c r="K173" s="45" t="s">
        <v>43</v>
      </c>
      <c r="L173" s="45" t="s">
        <v>831</v>
      </c>
      <c r="M173" s="45">
        <v>130</v>
      </c>
      <c r="N173" s="45">
        <v>89</v>
      </c>
      <c r="O173" s="45">
        <v>49</v>
      </c>
      <c r="P173" s="45">
        <v>29</v>
      </c>
      <c r="Q173" s="45">
        <v>524</v>
      </c>
      <c r="R173" s="45">
        <v>287</v>
      </c>
      <c r="S173" s="45">
        <v>0.85</v>
      </c>
      <c r="T173" s="45" t="s">
        <v>832</v>
      </c>
      <c r="U173" s="45">
        <v>83</v>
      </c>
      <c r="V173" s="30"/>
      <c r="W173" s="30"/>
      <c r="X173" s="30"/>
      <c r="Y173" s="30"/>
      <c r="Z173" s="30"/>
    </row>
    <row r="174" spans="1:27" s="5" customFormat="1" ht="24">
      <c r="A174" s="57"/>
      <c r="B174" s="63" t="s">
        <v>521</v>
      </c>
      <c r="C174" s="58" t="s">
        <v>777</v>
      </c>
      <c r="D174" s="59"/>
      <c r="E174" s="60"/>
      <c r="F174" s="59"/>
      <c r="G174" s="59" t="s">
        <v>640</v>
      </c>
      <c r="H174" s="59"/>
      <c r="I174" s="59"/>
      <c r="J174" s="59" t="s">
        <v>641</v>
      </c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1"/>
      <c r="W174" s="61"/>
      <c r="X174" s="61"/>
      <c r="Y174" s="61"/>
      <c r="Z174" s="61"/>
      <c r="AA174" s="5">
        <f>ROUND((130%*0.85*100),0)</f>
        <v>111</v>
      </c>
    </row>
    <row r="175" spans="1:27" s="5" customFormat="1" ht="24">
      <c r="A175" s="57"/>
      <c r="B175" s="63" t="s">
        <v>524</v>
      </c>
      <c r="C175" s="58" t="s">
        <v>778</v>
      </c>
      <c r="D175" s="59"/>
      <c r="E175" s="60"/>
      <c r="F175" s="59"/>
      <c r="G175" s="59" t="s">
        <v>642</v>
      </c>
      <c r="H175" s="59"/>
      <c r="I175" s="59"/>
      <c r="J175" s="59" t="s">
        <v>562</v>
      </c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1"/>
      <c r="W175" s="61"/>
      <c r="X175" s="61"/>
      <c r="Y175" s="61"/>
      <c r="Z175" s="61"/>
      <c r="AA175" s="5">
        <f>ROUND((89%*(0.85*0.8)*100),0)</f>
        <v>61</v>
      </c>
    </row>
    <row r="176" spans="1:26" ht="48">
      <c r="A176" s="36">
        <v>60</v>
      </c>
      <c r="B176" s="37" t="s">
        <v>44</v>
      </c>
      <c r="C176" s="38">
        <v>3</v>
      </c>
      <c r="D176" s="39">
        <v>325</v>
      </c>
      <c r="E176" s="40" t="s">
        <v>45</v>
      </c>
      <c r="F176" s="39"/>
      <c r="G176" s="39">
        <v>975</v>
      </c>
      <c r="H176" s="39" t="s">
        <v>46</v>
      </c>
      <c r="I176" s="39"/>
      <c r="J176" s="39">
        <v>4546</v>
      </c>
      <c r="K176" s="40" t="s">
        <v>47</v>
      </c>
      <c r="L176" s="40" t="s">
        <v>836</v>
      </c>
      <c r="M176" s="40">
        <v>130</v>
      </c>
      <c r="N176" s="40">
        <v>89</v>
      </c>
      <c r="O176" s="40"/>
      <c r="P176" s="40"/>
      <c r="Q176" s="40"/>
      <c r="R176" s="40"/>
      <c r="S176" s="40">
        <v>0.85</v>
      </c>
      <c r="T176" s="40" t="s">
        <v>832</v>
      </c>
      <c r="U176" s="40"/>
      <c r="V176" s="30"/>
      <c r="W176" s="30"/>
      <c r="X176" s="30"/>
      <c r="Y176" s="30"/>
      <c r="Z176" s="30"/>
    </row>
    <row r="177" spans="1:26" ht="60">
      <c r="A177" s="41">
        <v>61</v>
      </c>
      <c r="B177" s="42" t="s">
        <v>1007</v>
      </c>
      <c r="C177" s="43">
        <v>3</v>
      </c>
      <c r="D177" s="44">
        <v>136.07</v>
      </c>
      <c r="E177" s="45" t="s">
        <v>950</v>
      </c>
      <c r="F177" s="44">
        <v>7.38</v>
      </c>
      <c r="G177" s="44" t="s">
        <v>48</v>
      </c>
      <c r="H177" s="44" t="s">
        <v>49</v>
      </c>
      <c r="I177" s="44">
        <v>22</v>
      </c>
      <c r="J177" s="44">
        <v>1121</v>
      </c>
      <c r="K177" s="45" t="s">
        <v>50</v>
      </c>
      <c r="L177" s="45" t="s">
        <v>831</v>
      </c>
      <c r="M177" s="45">
        <v>130</v>
      </c>
      <c r="N177" s="45">
        <v>89</v>
      </c>
      <c r="O177" s="45">
        <v>38</v>
      </c>
      <c r="P177" s="45">
        <v>22</v>
      </c>
      <c r="Q177" s="45">
        <v>398</v>
      </c>
      <c r="R177" s="45">
        <v>218</v>
      </c>
      <c r="S177" s="45">
        <v>0.85</v>
      </c>
      <c r="T177" s="45" t="s">
        <v>832</v>
      </c>
      <c r="U177" s="45">
        <v>69</v>
      </c>
      <c r="V177" s="30"/>
      <c r="W177" s="30"/>
      <c r="X177" s="30"/>
      <c r="Y177" s="30"/>
      <c r="Z177" s="30"/>
    </row>
    <row r="178" spans="1:27" s="5" customFormat="1" ht="24">
      <c r="A178" s="57"/>
      <c r="B178" s="63" t="s">
        <v>521</v>
      </c>
      <c r="C178" s="58" t="s">
        <v>777</v>
      </c>
      <c r="D178" s="59"/>
      <c r="E178" s="60"/>
      <c r="F178" s="59"/>
      <c r="G178" s="59" t="s">
        <v>643</v>
      </c>
      <c r="H178" s="59"/>
      <c r="I178" s="59"/>
      <c r="J178" s="59" t="s">
        <v>644</v>
      </c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1"/>
      <c r="W178" s="61"/>
      <c r="X178" s="61"/>
      <c r="Y178" s="61"/>
      <c r="Z178" s="61"/>
      <c r="AA178" s="5">
        <f>ROUND((130%*0.85*100),0)</f>
        <v>111</v>
      </c>
    </row>
    <row r="179" spans="1:27" s="5" customFormat="1" ht="24">
      <c r="A179" s="57"/>
      <c r="B179" s="63" t="s">
        <v>524</v>
      </c>
      <c r="C179" s="58" t="s">
        <v>778</v>
      </c>
      <c r="D179" s="59"/>
      <c r="E179" s="60"/>
      <c r="F179" s="59"/>
      <c r="G179" s="59" t="s">
        <v>626</v>
      </c>
      <c r="H179" s="59"/>
      <c r="I179" s="59"/>
      <c r="J179" s="59" t="s">
        <v>645</v>
      </c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1"/>
      <c r="W179" s="61"/>
      <c r="X179" s="61"/>
      <c r="Y179" s="61"/>
      <c r="Z179" s="61"/>
      <c r="AA179" s="5">
        <f>ROUND((89%*(0.85*0.8)*100),0)</f>
        <v>61</v>
      </c>
    </row>
    <row r="180" spans="1:26" ht="17.25" customHeight="1">
      <c r="A180" s="103" t="s">
        <v>51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30"/>
      <c r="W180" s="30"/>
      <c r="X180" s="30"/>
      <c r="Y180" s="30"/>
      <c r="Z180" s="30"/>
    </row>
    <row r="181" spans="1:26" ht="72">
      <c r="A181" s="41">
        <v>62</v>
      </c>
      <c r="B181" s="42" t="s">
        <v>52</v>
      </c>
      <c r="C181" s="43">
        <v>22</v>
      </c>
      <c r="D181" s="44">
        <v>40.07</v>
      </c>
      <c r="E181" s="45" t="s">
        <v>53</v>
      </c>
      <c r="F181" s="44">
        <v>3.78</v>
      </c>
      <c r="G181" s="44" t="s">
        <v>54</v>
      </c>
      <c r="H181" s="44" t="s">
        <v>55</v>
      </c>
      <c r="I181" s="44">
        <v>83</v>
      </c>
      <c r="J181" s="44">
        <v>11888</v>
      </c>
      <c r="K181" s="45" t="s">
        <v>56</v>
      </c>
      <c r="L181" s="45" t="s">
        <v>831</v>
      </c>
      <c r="M181" s="45">
        <v>128</v>
      </c>
      <c r="N181" s="45">
        <v>83</v>
      </c>
      <c r="O181" s="45">
        <v>475</v>
      </c>
      <c r="P181" s="45">
        <v>262</v>
      </c>
      <c r="Q181" s="45">
        <v>5072</v>
      </c>
      <c r="R181" s="45">
        <v>2631</v>
      </c>
      <c r="S181" s="45">
        <v>0.85</v>
      </c>
      <c r="T181" s="45" t="s">
        <v>832</v>
      </c>
      <c r="U181" s="45">
        <v>490</v>
      </c>
      <c r="V181" s="30"/>
      <c r="W181" s="30"/>
      <c r="X181" s="30"/>
      <c r="Y181" s="30"/>
      <c r="Z181" s="30"/>
    </row>
    <row r="182" spans="1:27" s="5" customFormat="1" ht="24">
      <c r="A182" s="57"/>
      <c r="B182" s="63" t="s">
        <v>521</v>
      </c>
      <c r="C182" s="58" t="s">
        <v>781</v>
      </c>
      <c r="D182" s="59"/>
      <c r="E182" s="60"/>
      <c r="F182" s="59"/>
      <c r="G182" s="59" t="s">
        <v>646</v>
      </c>
      <c r="H182" s="59"/>
      <c r="I182" s="59"/>
      <c r="J182" s="59" t="s">
        <v>647</v>
      </c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1"/>
      <c r="W182" s="61"/>
      <c r="X182" s="61"/>
      <c r="Y182" s="61"/>
      <c r="Z182" s="61"/>
      <c r="AA182" s="5">
        <f>ROUND((128%*0.85*100),0)</f>
        <v>109</v>
      </c>
    </row>
    <row r="183" spans="1:27" s="5" customFormat="1" ht="24">
      <c r="A183" s="57"/>
      <c r="B183" s="63" t="s">
        <v>524</v>
      </c>
      <c r="C183" s="58" t="s">
        <v>782</v>
      </c>
      <c r="D183" s="59"/>
      <c r="E183" s="60"/>
      <c r="F183" s="59"/>
      <c r="G183" s="59" t="s">
        <v>648</v>
      </c>
      <c r="H183" s="59"/>
      <c r="I183" s="59"/>
      <c r="J183" s="59" t="s">
        <v>649</v>
      </c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1"/>
      <c r="W183" s="61"/>
      <c r="X183" s="61"/>
      <c r="Y183" s="61"/>
      <c r="Z183" s="61"/>
      <c r="AA183" s="5">
        <f>ROUND((83%*(0.85*0.8)*100),0)</f>
        <v>56</v>
      </c>
    </row>
    <row r="184" spans="1:26" ht="84">
      <c r="A184" s="36">
        <v>63</v>
      </c>
      <c r="B184" s="37" t="s">
        <v>57</v>
      </c>
      <c r="C184" s="38">
        <v>22</v>
      </c>
      <c r="D184" s="39">
        <v>64.3</v>
      </c>
      <c r="E184" s="40" t="s">
        <v>58</v>
      </c>
      <c r="F184" s="39"/>
      <c r="G184" s="39">
        <v>1415</v>
      </c>
      <c r="H184" s="39" t="s">
        <v>59</v>
      </c>
      <c r="I184" s="39"/>
      <c r="J184" s="39">
        <v>46865</v>
      </c>
      <c r="K184" s="40" t="s">
        <v>60</v>
      </c>
      <c r="L184" s="40" t="s">
        <v>836</v>
      </c>
      <c r="M184" s="40">
        <v>128</v>
      </c>
      <c r="N184" s="40">
        <v>83</v>
      </c>
      <c r="O184" s="40"/>
      <c r="P184" s="40"/>
      <c r="Q184" s="40"/>
      <c r="R184" s="40"/>
      <c r="S184" s="40">
        <v>0.85</v>
      </c>
      <c r="T184" s="40" t="s">
        <v>832</v>
      </c>
      <c r="U184" s="40"/>
      <c r="V184" s="30"/>
      <c r="W184" s="30"/>
      <c r="X184" s="30"/>
      <c r="Y184" s="30"/>
      <c r="Z184" s="30"/>
    </row>
    <row r="185" spans="1:26" ht="60">
      <c r="A185" s="41">
        <v>64</v>
      </c>
      <c r="B185" s="42" t="s">
        <v>61</v>
      </c>
      <c r="C185" s="43">
        <v>0.44</v>
      </c>
      <c r="D185" s="44">
        <v>4042.01</v>
      </c>
      <c r="E185" s="45" t="s">
        <v>62</v>
      </c>
      <c r="F185" s="44" t="s">
        <v>63</v>
      </c>
      <c r="G185" s="44" t="s">
        <v>64</v>
      </c>
      <c r="H185" s="44" t="s">
        <v>65</v>
      </c>
      <c r="I185" s="44" t="s">
        <v>66</v>
      </c>
      <c r="J185" s="44">
        <v>9993</v>
      </c>
      <c r="K185" s="45" t="s">
        <v>67</v>
      </c>
      <c r="L185" s="45" t="s">
        <v>831</v>
      </c>
      <c r="M185" s="45">
        <v>128</v>
      </c>
      <c r="N185" s="45">
        <v>83</v>
      </c>
      <c r="O185" s="45">
        <v>212</v>
      </c>
      <c r="P185" s="45">
        <v>117</v>
      </c>
      <c r="Q185" s="45">
        <v>2277</v>
      </c>
      <c r="R185" s="45">
        <v>1181</v>
      </c>
      <c r="S185" s="45">
        <v>0.85</v>
      </c>
      <c r="T185" s="45" t="s">
        <v>832</v>
      </c>
      <c r="U185" s="45" t="s">
        <v>68</v>
      </c>
      <c r="V185" s="30"/>
      <c r="W185" s="30"/>
      <c r="X185" s="30"/>
      <c r="Y185" s="30"/>
      <c r="Z185" s="30"/>
    </row>
    <row r="186" spans="1:27" s="5" customFormat="1" ht="24">
      <c r="A186" s="57"/>
      <c r="B186" s="63" t="s">
        <v>521</v>
      </c>
      <c r="C186" s="58" t="s">
        <v>781</v>
      </c>
      <c r="D186" s="59"/>
      <c r="E186" s="60"/>
      <c r="F186" s="59"/>
      <c r="G186" s="59" t="s">
        <v>650</v>
      </c>
      <c r="H186" s="59"/>
      <c r="I186" s="59"/>
      <c r="J186" s="59" t="s">
        <v>651</v>
      </c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1"/>
      <c r="W186" s="61"/>
      <c r="X186" s="61"/>
      <c r="Y186" s="61"/>
      <c r="Z186" s="61"/>
      <c r="AA186" s="5">
        <f>ROUND((128%*0.85*100),0)</f>
        <v>109</v>
      </c>
    </row>
    <row r="187" spans="1:27" s="5" customFormat="1" ht="24">
      <c r="A187" s="57"/>
      <c r="B187" s="63" t="s">
        <v>524</v>
      </c>
      <c r="C187" s="58" t="s">
        <v>782</v>
      </c>
      <c r="D187" s="59"/>
      <c r="E187" s="60"/>
      <c r="F187" s="59"/>
      <c r="G187" s="59" t="s">
        <v>652</v>
      </c>
      <c r="H187" s="59"/>
      <c r="I187" s="59"/>
      <c r="J187" s="59" t="s">
        <v>653</v>
      </c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1"/>
      <c r="W187" s="61"/>
      <c r="X187" s="61"/>
      <c r="Y187" s="61"/>
      <c r="Z187" s="61"/>
      <c r="AA187" s="5">
        <f>ROUND((83%*(0.85*0.8)*100),0)</f>
        <v>56</v>
      </c>
    </row>
    <row r="188" spans="1:26" ht="48">
      <c r="A188" s="41">
        <v>65</v>
      </c>
      <c r="B188" s="42" t="s">
        <v>926</v>
      </c>
      <c r="C188" s="43">
        <v>0.085</v>
      </c>
      <c r="D188" s="44">
        <v>381.24</v>
      </c>
      <c r="E188" s="45" t="s">
        <v>69</v>
      </c>
      <c r="F188" s="44" t="s">
        <v>928</v>
      </c>
      <c r="G188" s="44" t="s">
        <v>70</v>
      </c>
      <c r="H188" s="44" t="s">
        <v>71</v>
      </c>
      <c r="I188" s="44">
        <v>1</v>
      </c>
      <c r="J188" s="44">
        <v>133</v>
      </c>
      <c r="K188" s="45" t="s">
        <v>72</v>
      </c>
      <c r="L188" s="45" t="s">
        <v>831</v>
      </c>
      <c r="M188" s="45">
        <v>90</v>
      </c>
      <c r="N188" s="45">
        <v>70</v>
      </c>
      <c r="O188" s="45">
        <v>5</v>
      </c>
      <c r="P188" s="45">
        <v>4</v>
      </c>
      <c r="Q188" s="45">
        <v>58</v>
      </c>
      <c r="R188" s="45">
        <v>36</v>
      </c>
      <c r="S188" s="45">
        <v>0.85</v>
      </c>
      <c r="T188" s="45" t="s">
        <v>832</v>
      </c>
      <c r="U188" s="45">
        <v>4</v>
      </c>
      <c r="V188" s="30"/>
      <c r="W188" s="30"/>
      <c r="X188" s="30"/>
      <c r="Y188" s="30"/>
      <c r="Z188" s="30"/>
    </row>
    <row r="189" spans="1:27" s="5" customFormat="1" ht="24">
      <c r="A189" s="57"/>
      <c r="B189" s="63" t="s">
        <v>521</v>
      </c>
      <c r="C189" s="58" t="s">
        <v>783</v>
      </c>
      <c r="D189" s="59"/>
      <c r="E189" s="60"/>
      <c r="F189" s="59"/>
      <c r="G189" s="59" t="s">
        <v>568</v>
      </c>
      <c r="H189" s="59"/>
      <c r="I189" s="59"/>
      <c r="J189" s="59" t="s">
        <v>572</v>
      </c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1"/>
      <c r="W189" s="61"/>
      <c r="X189" s="61"/>
      <c r="Y189" s="61"/>
      <c r="Z189" s="61"/>
      <c r="AA189" s="5">
        <f>ROUND((90%*0.85*100),0)</f>
        <v>77</v>
      </c>
    </row>
    <row r="190" spans="1:27" s="5" customFormat="1" ht="24">
      <c r="A190" s="57"/>
      <c r="B190" s="63" t="s">
        <v>524</v>
      </c>
      <c r="C190" s="58" t="s">
        <v>784</v>
      </c>
      <c r="D190" s="59"/>
      <c r="E190" s="60"/>
      <c r="F190" s="59"/>
      <c r="G190" s="59" t="s">
        <v>542</v>
      </c>
      <c r="H190" s="59"/>
      <c r="I190" s="59"/>
      <c r="J190" s="59" t="s">
        <v>569</v>
      </c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1"/>
      <c r="W190" s="61"/>
      <c r="X190" s="61"/>
      <c r="Y190" s="61"/>
      <c r="Z190" s="61"/>
      <c r="AA190" s="5">
        <f>ROUND((70%*(0.85*0.8)*100),0)</f>
        <v>48</v>
      </c>
    </row>
    <row r="191" spans="1:26" ht="48">
      <c r="A191" s="41">
        <v>66</v>
      </c>
      <c r="B191" s="42" t="s">
        <v>932</v>
      </c>
      <c r="C191" s="43">
        <v>0.085</v>
      </c>
      <c r="D191" s="44">
        <v>687.04</v>
      </c>
      <c r="E191" s="45" t="s">
        <v>933</v>
      </c>
      <c r="F191" s="44" t="s">
        <v>934</v>
      </c>
      <c r="G191" s="44" t="s">
        <v>73</v>
      </c>
      <c r="H191" s="44" t="s">
        <v>74</v>
      </c>
      <c r="I191" s="44">
        <v>1</v>
      </c>
      <c r="J191" s="44">
        <v>270</v>
      </c>
      <c r="K191" s="45" t="s">
        <v>75</v>
      </c>
      <c r="L191" s="45" t="s">
        <v>831</v>
      </c>
      <c r="M191" s="45">
        <v>90</v>
      </c>
      <c r="N191" s="45">
        <v>70</v>
      </c>
      <c r="O191" s="45">
        <v>2</v>
      </c>
      <c r="P191" s="45">
        <v>1</v>
      </c>
      <c r="Q191" s="45">
        <v>23</v>
      </c>
      <c r="R191" s="45">
        <v>14</v>
      </c>
      <c r="S191" s="45">
        <v>0.85</v>
      </c>
      <c r="T191" s="45" t="s">
        <v>832</v>
      </c>
      <c r="U191" s="45">
        <v>3</v>
      </c>
      <c r="V191" s="30"/>
      <c r="W191" s="30"/>
      <c r="X191" s="30"/>
      <c r="Y191" s="30"/>
      <c r="Z191" s="30"/>
    </row>
    <row r="192" spans="1:27" s="5" customFormat="1" ht="24">
      <c r="A192" s="57"/>
      <c r="B192" s="63" t="s">
        <v>521</v>
      </c>
      <c r="C192" s="58" t="s">
        <v>783</v>
      </c>
      <c r="D192" s="59"/>
      <c r="E192" s="60"/>
      <c r="F192" s="59"/>
      <c r="G192" s="59" t="s">
        <v>537</v>
      </c>
      <c r="H192" s="59"/>
      <c r="I192" s="59"/>
      <c r="J192" s="59" t="s">
        <v>629</v>
      </c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1"/>
      <c r="W192" s="61"/>
      <c r="X192" s="61"/>
      <c r="Y192" s="61"/>
      <c r="Z192" s="61"/>
      <c r="AA192" s="5">
        <f>ROUND((90%*0.85*100),0)</f>
        <v>77</v>
      </c>
    </row>
    <row r="193" spans="1:27" s="5" customFormat="1" ht="24">
      <c r="A193" s="57"/>
      <c r="B193" s="63" t="s">
        <v>524</v>
      </c>
      <c r="C193" s="58" t="s">
        <v>784</v>
      </c>
      <c r="D193" s="59"/>
      <c r="E193" s="60"/>
      <c r="F193" s="59"/>
      <c r="G193" s="59" t="s">
        <v>654</v>
      </c>
      <c r="H193" s="59"/>
      <c r="I193" s="59"/>
      <c r="J193" s="59" t="s">
        <v>564</v>
      </c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1"/>
      <c r="W193" s="61"/>
      <c r="X193" s="61"/>
      <c r="Y193" s="61"/>
      <c r="Z193" s="61"/>
      <c r="AA193" s="5">
        <f>ROUND((70%*(0.85*0.8)*100),0)</f>
        <v>48</v>
      </c>
    </row>
    <row r="194" spans="1:26" ht="48">
      <c r="A194" s="41">
        <v>67</v>
      </c>
      <c r="B194" s="42" t="s">
        <v>76</v>
      </c>
      <c r="C194" s="43">
        <v>0.0342</v>
      </c>
      <c r="D194" s="44">
        <v>4895.2</v>
      </c>
      <c r="E194" s="45" t="s">
        <v>77</v>
      </c>
      <c r="F194" s="44" t="s">
        <v>78</v>
      </c>
      <c r="G194" s="44" t="s">
        <v>79</v>
      </c>
      <c r="H194" s="44" t="s">
        <v>80</v>
      </c>
      <c r="I194" s="44" t="s">
        <v>81</v>
      </c>
      <c r="J194" s="44">
        <v>1575</v>
      </c>
      <c r="K194" s="45" t="s">
        <v>82</v>
      </c>
      <c r="L194" s="45" t="s">
        <v>831</v>
      </c>
      <c r="M194" s="45">
        <v>130</v>
      </c>
      <c r="N194" s="45">
        <v>89</v>
      </c>
      <c r="O194" s="45">
        <v>125</v>
      </c>
      <c r="P194" s="45">
        <v>73</v>
      </c>
      <c r="Q194" s="45">
        <v>1344</v>
      </c>
      <c r="R194" s="45">
        <v>736</v>
      </c>
      <c r="S194" s="45">
        <v>0.85</v>
      </c>
      <c r="T194" s="45" t="s">
        <v>832</v>
      </c>
      <c r="U194" s="45" t="s">
        <v>83</v>
      </c>
      <c r="V194" s="30"/>
      <c r="W194" s="30"/>
      <c r="X194" s="30"/>
      <c r="Y194" s="30"/>
      <c r="Z194" s="30"/>
    </row>
    <row r="195" spans="1:27" s="5" customFormat="1" ht="24">
      <c r="A195" s="57"/>
      <c r="B195" s="63" t="s">
        <v>521</v>
      </c>
      <c r="C195" s="58" t="s">
        <v>777</v>
      </c>
      <c r="D195" s="59"/>
      <c r="E195" s="60"/>
      <c r="F195" s="59"/>
      <c r="G195" s="59" t="s">
        <v>655</v>
      </c>
      <c r="H195" s="59"/>
      <c r="I195" s="59"/>
      <c r="J195" s="59" t="s">
        <v>656</v>
      </c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1"/>
      <c r="W195" s="61"/>
      <c r="X195" s="61"/>
      <c r="Y195" s="61"/>
      <c r="Z195" s="61"/>
      <c r="AA195" s="5">
        <f>ROUND((130%*0.85*100),0)</f>
        <v>111</v>
      </c>
    </row>
    <row r="196" spans="1:27" s="5" customFormat="1" ht="24">
      <c r="A196" s="57"/>
      <c r="B196" s="63" t="s">
        <v>524</v>
      </c>
      <c r="C196" s="58" t="s">
        <v>778</v>
      </c>
      <c r="D196" s="59"/>
      <c r="E196" s="60"/>
      <c r="F196" s="59"/>
      <c r="G196" s="59" t="s">
        <v>657</v>
      </c>
      <c r="H196" s="59"/>
      <c r="I196" s="59"/>
      <c r="J196" s="59" t="s">
        <v>658</v>
      </c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1"/>
      <c r="W196" s="61"/>
      <c r="X196" s="61"/>
      <c r="Y196" s="61"/>
      <c r="Z196" s="61"/>
      <c r="AA196" s="5">
        <f>ROUND((89%*(0.85*0.8)*100),0)</f>
        <v>61</v>
      </c>
    </row>
    <row r="197" spans="1:26" ht="48">
      <c r="A197" s="36">
        <v>68</v>
      </c>
      <c r="B197" s="37" t="s">
        <v>84</v>
      </c>
      <c r="C197" s="38">
        <v>3.42</v>
      </c>
      <c r="D197" s="39">
        <v>280</v>
      </c>
      <c r="E197" s="40" t="s">
        <v>85</v>
      </c>
      <c r="F197" s="39"/>
      <c r="G197" s="39">
        <v>958</v>
      </c>
      <c r="H197" s="39" t="s">
        <v>86</v>
      </c>
      <c r="I197" s="39"/>
      <c r="J197" s="39">
        <v>4992</v>
      </c>
      <c r="K197" s="40" t="s">
        <v>87</v>
      </c>
      <c r="L197" s="40" t="s">
        <v>836</v>
      </c>
      <c r="M197" s="40">
        <v>130</v>
      </c>
      <c r="N197" s="40">
        <v>89</v>
      </c>
      <c r="O197" s="40"/>
      <c r="P197" s="40"/>
      <c r="Q197" s="40"/>
      <c r="R197" s="40"/>
      <c r="S197" s="40">
        <v>0.85</v>
      </c>
      <c r="T197" s="40" t="s">
        <v>832</v>
      </c>
      <c r="U197" s="40"/>
      <c r="V197" s="30"/>
      <c r="W197" s="30"/>
      <c r="X197" s="30"/>
      <c r="Y197" s="30"/>
      <c r="Z197" s="30"/>
    </row>
    <row r="198" spans="1:26" ht="48">
      <c r="A198" s="41">
        <v>69</v>
      </c>
      <c r="B198" s="42" t="s">
        <v>88</v>
      </c>
      <c r="C198" s="43">
        <v>0.32</v>
      </c>
      <c r="D198" s="44">
        <v>2182.55</v>
      </c>
      <c r="E198" s="45" t="s">
        <v>89</v>
      </c>
      <c r="F198" s="44">
        <v>45.19</v>
      </c>
      <c r="G198" s="44" t="s">
        <v>90</v>
      </c>
      <c r="H198" s="44" t="s">
        <v>91</v>
      </c>
      <c r="I198" s="44">
        <v>14</v>
      </c>
      <c r="J198" s="44">
        <v>6171</v>
      </c>
      <c r="K198" s="45" t="s">
        <v>92</v>
      </c>
      <c r="L198" s="45" t="s">
        <v>831</v>
      </c>
      <c r="M198" s="45">
        <v>130</v>
      </c>
      <c r="N198" s="45">
        <v>89</v>
      </c>
      <c r="O198" s="45">
        <v>426</v>
      </c>
      <c r="P198" s="45">
        <v>248</v>
      </c>
      <c r="Q198" s="45">
        <v>4563</v>
      </c>
      <c r="R198" s="45">
        <v>2499</v>
      </c>
      <c r="S198" s="45">
        <v>0.85</v>
      </c>
      <c r="T198" s="45" t="s">
        <v>832</v>
      </c>
      <c r="U198" s="45">
        <v>75</v>
      </c>
      <c r="V198" s="30"/>
      <c r="W198" s="30"/>
      <c r="X198" s="30"/>
      <c r="Y198" s="30"/>
      <c r="Z198" s="30"/>
    </row>
    <row r="199" spans="1:27" s="5" customFormat="1" ht="24">
      <c r="A199" s="57"/>
      <c r="B199" s="63" t="s">
        <v>521</v>
      </c>
      <c r="C199" s="58" t="s">
        <v>777</v>
      </c>
      <c r="D199" s="59"/>
      <c r="E199" s="60"/>
      <c r="F199" s="59"/>
      <c r="G199" s="59" t="s">
        <v>659</v>
      </c>
      <c r="H199" s="59"/>
      <c r="I199" s="59"/>
      <c r="J199" s="59" t="s">
        <v>660</v>
      </c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1"/>
      <c r="W199" s="61"/>
      <c r="X199" s="61"/>
      <c r="Y199" s="61"/>
      <c r="Z199" s="61"/>
      <c r="AA199" s="5">
        <f>ROUND((130%*0.85*100),0)</f>
        <v>111</v>
      </c>
    </row>
    <row r="200" spans="1:27" s="5" customFormat="1" ht="24">
      <c r="A200" s="57"/>
      <c r="B200" s="63" t="s">
        <v>524</v>
      </c>
      <c r="C200" s="58" t="s">
        <v>778</v>
      </c>
      <c r="D200" s="59"/>
      <c r="E200" s="60"/>
      <c r="F200" s="59"/>
      <c r="G200" s="59" t="s">
        <v>661</v>
      </c>
      <c r="H200" s="59"/>
      <c r="I200" s="59"/>
      <c r="J200" s="59" t="s">
        <v>662</v>
      </c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1"/>
      <c r="W200" s="61"/>
      <c r="X200" s="61"/>
      <c r="Y200" s="61"/>
      <c r="Z200" s="61"/>
      <c r="AA200" s="5">
        <f>ROUND((89%*(0.85*0.8)*100),0)</f>
        <v>61</v>
      </c>
    </row>
    <row r="201" spans="1:26" ht="60">
      <c r="A201" s="36">
        <v>70</v>
      </c>
      <c r="B201" s="37" t="s">
        <v>93</v>
      </c>
      <c r="C201" s="38">
        <v>32</v>
      </c>
      <c r="D201" s="39">
        <v>8.57</v>
      </c>
      <c r="E201" s="40" t="s">
        <v>94</v>
      </c>
      <c r="F201" s="39"/>
      <c r="G201" s="39">
        <v>274</v>
      </c>
      <c r="H201" s="39" t="s">
        <v>95</v>
      </c>
      <c r="I201" s="39"/>
      <c r="J201" s="39">
        <v>1553</v>
      </c>
      <c r="K201" s="40" t="s">
        <v>96</v>
      </c>
      <c r="L201" s="40" t="s">
        <v>836</v>
      </c>
      <c r="M201" s="40">
        <v>130</v>
      </c>
      <c r="N201" s="40">
        <v>89</v>
      </c>
      <c r="O201" s="40"/>
      <c r="P201" s="40"/>
      <c r="Q201" s="40"/>
      <c r="R201" s="40"/>
      <c r="S201" s="40">
        <v>0.85</v>
      </c>
      <c r="T201" s="40" t="s">
        <v>832</v>
      </c>
      <c r="U201" s="40"/>
      <c r="V201" s="30"/>
      <c r="W201" s="30"/>
      <c r="X201" s="30"/>
      <c r="Y201" s="30"/>
      <c r="Z201" s="30"/>
    </row>
    <row r="202" spans="1:26" ht="48">
      <c r="A202" s="36">
        <v>71</v>
      </c>
      <c r="B202" s="37" t="s">
        <v>97</v>
      </c>
      <c r="C202" s="38">
        <v>2.2</v>
      </c>
      <c r="D202" s="39">
        <v>39</v>
      </c>
      <c r="E202" s="40" t="s">
        <v>98</v>
      </c>
      <c r="F202" s="39"/>
      <c r="G202" s="39">
        <v>86</v>
      </c>
      <c r="H202" s="39" t="s">
        <v>99</v>
      </c>
      <c r="I202" s="39"/>
      <c r="J202" s="39">
        <v>1693</v>
      </c>
      <c r="K202" s="40" t="s">
        <v>100</v>
      </c>
      <c r="L202" s="40" t="s">
        <v>836</v>
      </c>
      <c r="M202" s="40">
        <v>130</v>
      </c>
      <c r="N202" s="40">
        <v>89</v>
      </c>
      <c r="O202" s="40"/>
      <c r="P202" s="40"/>
      <c r="Q202" s="40"/>
      <c r="R202" s="40"/>
      <c r="S202" s="40">
        <v>0.85</v>
      </c>
      <c r="T202" s="40" t="s">
        <v>832</v>
      </c>
      <c r="U202" s="40"/>
      <c r="V202" s="30"/>
      <c r="W202" s="30"/>
      <c r="X202" s="30"/>
      <c r="Y202" s="30"/>
      <c r="Z202" s="30"/>
    </row>
    <row r="203" spans="1:26" ht="60">
      <c r="A203" s="41">
        <v>72</v>
      </c>
      <c r="B203" s="42" t="s">
        <v>1007</v>
      </c>
      <c r="C203" s="43">
        <v>22</v>
      </c>
      <c r="D203" s="44">
        <v>136.07</v>
      </c>
      <c r="E203" s="45" t="s">
        <v>950</v>
      </c>
      <c r="F203" s="44">
        <v>7.38</v>
      </c>
      <c r="G203" s="44" t="s">
        <v>101</v>
      </c>
      <c r="H203" s="44" t="s">
        <v>102</v>
      </c>
      <c r="I203" s="44">
        <v>162</v>
      </c>
      <c r="J203" s="44">
        <v>8223</v>
      </c>
      <c r="K203" s="45" t="s">
        <v>103</v>
      </c>
      <c r="L203" s="45" t="s">
        <v>831</v>
      </c>
      <c r="M203" s="45">
        <v>130</v>
      </c>
      <c r="N203" s="45">
        <v>89</v>
      </c>
      <c r="O203" s="45">
        <v>273</v>
      </c>
      <c r="P203" s="45">
        <v>159</v>
      </c>
      <c r="Q203" s="45">
        <v>2914</v>
      </c>
      <c r="R203" s="45">
        <v>1596</v>
      </c>
      <c r="S203" s="45">
        <v>0.85</v>
      </c>
      <c r="T203" s="45" t="s">
        <v>832</v>
      </c>
      <c r="U203" s="45">
        <v>504</v>
      </c>
      <c r="V203" s="30"/>
      <c r="W203" s="30"/>
      <c r="X203" s="30"/>
      <c r="Y203" s="30"/>
      <c r="Z203" s="30"/>
    </row>
    <row r="204" spans="1:27" s="5" customFormat="1" ht="24">
      <c r="A204" s="57"/>
      <c r="B204" s="63" t="s">
        <v>521</v>
      </c>
      <c r="C204" s="58" t="s">
        <v>777</v>
      </c>
      <c r="D204" s="59"/>
      <c r="E204" s="60"/>
      <c r="F204" s="59"/>
      <c r="G204" s="59" t="s">
        <v>663</v>
      </c>
      <c r="H204" s="59"/>
      <c r="I204" s="59"/>
      <c r="J204" s="59" t="s">
        <v>664</v>
      </c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1"/>
      <c r="W204" s="61"/>
      <c r="X204" s="61"/>
      <c r="Y204" s="61"/>
      <c r="Z204" s="61"/>
      <c r="AA204" s="5">
        <f>ROUND((130%*0.85*100),0)</f>
        <v>111</v>
      </c>
    </row>
    <row r="205" spans="1:27" s="5" customFormat="1" ht="24">
      <c r="A205" s="57"/>
      <c r="B205" s="63" t="s">
        <v>524</v>
      </c>
      <c r="C205" s="58" t="s">
        <v>778</v>
      </c>
      <c r="D205" s="59"/>
      <c r="E205" s="60"/>
      <c r="F205" s="59"/>
      <c r="G205" s="59" t="s">
        <v>665</v>
      </c>
      <c r="H205" s="59"/>
      <c r="I205" s="59"/>
      <c r="J205" s="59" t="s">
        <v>666</v>
      </c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1"/>
      <c r="W205" s="61"/>
      <c r="X205" s="61"/>
      <c r="Y205" s="61"/>
      <c r="Z205" s="61"/>
      <c r="AA205" s="5">
        <f>ROUND((89%*(0.85*0.8)*100),0)</f>
        <v>61</v>
      </c>
    </row>
    <row r="206" spans="1:26" ht="60">
      <c r="A206" s="41">
        <v>73</v>
      </c>
      <c r="B206" s="42" t="s">
        <v>104</v>
      </c>
      <c r="C206" s="43">
        <v>0.0122</v>
      </c>
      <c r="D206" s="44">
        <v>11475.49</v>
      </c>
      <c r="E206" s="45" t="s">
        <v>105</v>
      </c>
      <c r="F206" s="44" t="s">
        <v>106</v>
      </c>
      <c r="G206" s="44" t="s">
        <v>107</v>
      </c>
      <c r="H206" s="44" t="s">
        <v>108</v>
      </c>
      <c r="I206" s="44" t="s">
        <v>109</v>
      </c>
      <c r="J206" s="44">
        <v>1337</v>
      </c>
      <c r="K206" s="45" t="s">
        <v>110</v>
      </c>
      <c r="L206" s="45" t="s">
        <v>831</v>
      </c>
      <c r="M206" s="45">
        <v>130</v>
      </c>
      <c r="N206" s="45">
        <v>89</v>
      </c>
      <c r="O206" s="45">
        <v>107</v>
      </c>
      <c r="P206" s="45">
        <v>62</v>
      </c>
      <c r="Q206" s="45">
        <v>1138</v>
      </c>
      <c r="R206" s="45">
        <v>623</v>
      </c>
      <c r="S206" s="45">
        <v>0.85</v>
      </c>
      <c r="T206" s="45" t="s">
        <v>832</v>
      </c>
      <c r="U206" s="45" t="s">
        <v>111</v>
      </c>
      <c r="V206" s="30"/>
      <c r="W206" s="30"/>
      <c r="X206" s="30"/>
      <c r="Y206" s="30"/>
      <c r="Z206" s="30"/>
    </row>
    <row r="207" spans="1:27" s="5" customFormat="1" ht="24">
      <c r="A207" s="57"/>
      <c r="B207" s="63" t="s">
        <v>521</v>
      </c>
      <c r="C207" s="58" t="s">
        <v>777</v>
      </c>
      <c r="D207" s="59"/>
      <c r="E207" s="60"/>
      <c r="F207" s="59"/>
      <c r="G207" s="59" t="s">
        <v>667</v>
      </c>
      <c r="H207" s="59"/>
      <c r="I207" s="59"/>
      <c r="J207" s="59" t="s">
        <v>668</v>
      </c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1"/>
      <c r="W207" s="61"/>
      <c r="X207" s="61"/>
      <c r="Y207" s="61"/>
      <c r="Z207" s="61"/>
      <c r="AA207" s="5">
        <f>ROUND((130%*0.85*100),0)</f>
        <v>111</v>
      </c>
    </row>
    <row r="208" spans="1:27" s="5" customFormat="1" ht="24">
      <c r="A208" s="57"/>
      <c r="B208" s="63" t="s">
        <v>524</v>
      </c>
      <c r="C208" s="58" t="s">
        <v>778</v>
      </c>
      <c r="D208" s="59"/>
      <c r="E208" s="60"/>
      <c r="F208" s="59"/>
      <c r="G208" s="59" t="s">
        <v>576</v>
      </c>
      <c r="H208" s="59"/>
      <c r="I208" s="59"/>
      <c r="J208" s="59" t="s">
        <v>669</v>
      </c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1"/>
      <c r="W208" s="61"/>
      <c r="X208" s="61"/>
      <c r="Y208" s="61"/>
      <c r="Z208" s="61"/>
      <c r="AA208" s="5">
        <f>ROUND((89%*(0.85*0.8)*100),0)</f>
        <v>61</v>
      </c>
    </row>
    <row r="209" spans="1:26" ht="72">
      <c r="A209" s="41">
        <v>74</v>
      </c>
      <c r="B209" s="42" t="s">
        <v>112</v>
      </c>
      <c r="C209" s="43">
        <v>0.0122</v>
      </c>
      <c r="D209" s="44">
        <v>23375.54</v>
      </c>
      <c r="E209" s="45" t="s">
        <v>113</v>
      </c>
      <c r="F209" s="44" t="s">
        <v>114</v>
      </c>
      <c r="G209" s="44" t="s">
        <v>115</v>
      </c>
      <c r="H209" s="44" t="s">
        <v>116</v>
      </c>
      <c r="I209" s="44" t="s">
        <v>117</v>
      </c>
      <c r="J209" s="44">
        <v>1166</v>
      </c>
      <c r="K209" s="45" t="s">
        <v>118</v>
      </c>
      <c r="L209" s="45" t="s">
        <v>831</v>
      </c>
      <c r="M209" s="45">
        <v>130</v>
      </c>
      <c r="N209" s="45">
        <v>89</v>
      </c>
      <c r="O209" s="45">
        <v>44</v>
      </c>
      <c r="P209" s="45">
        <v>26</v>
      </c>
      <c r="Q209" s="45">
        <v>469</v>
      </c>
      <c r="R209" s="45">
        <v>257</v>
      </c>
      <c r="S209" s="45">
        <v>0.85</v>
      </c>
      <c r="T209" s="45" t="s">
        <v>832</v>
      </c>
      <c r="U209" s="45" t="s">
        <v>119</v>
      </c>
      <c r="V209" s="30"/>
      <c r="W209" s="30"/>
      <c r="X209" s="30"/>
      <c r="Y209" s="30"/>
      <c r="Z209" s="30"/>
    </row>
    <row r="210" spans="1:27" s="5" customFormat="1" ht="24">
      <c r="A210" s="57"/>
      <c r="B210" s="63" t="s">
        <v>521</v>
      </c>
      <c r="C210" s="58" t="s">
        <v>777</v>
      </c>
      <c r="D210" s="59"/>
      <c r="E210" s="60"/>
      <c r="F210" s="59"/>
      <c r="G210" s="59" t="s">
        <v>670</v>
      </c>
      <c r="H210" s="59"/>
      <c r="I210" s="59"/>
      <c r="J210" s="59" t="s">
        <v>671</v>
      </c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1"/>
      <c r="W210" s="61"/>
      <c r="X210" s="61"/>
      <c r="Y210" s="61"/>
      <c r="Z210" s="61"/>
      <c r="AA210" s="5">
        <f>ROUND((130%*0.85*100),0)</f>
        <v>111</v>
      </c>
    </row>
    <row r="211" spans="1:27" s="5" customFormat="1" ht="24">
      <c r="A211" s="57"/>
      <c r="B211" s="63" t="s">
        <v>524</v>
      </c>
      <c r="C211" s="58" t="s">
        <v>778</v>
      </c>
      <c r="D211" s="59"/>
      <c r="E211" s="60"/>
      <c r="F211" s="59"/>
      <c r="G211" s="59" t="s">
        <v>672</v>
      </c>
      <c r="H211" s="59"/>
      <c r="I211" s="59"/>
      <c r="J211" s="59" t="s">
        <v>673</v>
      </c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1"/>
      <c r="W211" s="61"/>
      <c r="X211" s="61"/>
      <c r="Y211" s="61"/>
      <c r="Z211" s="61"/>
      <c r="AA211" s="5">
        <f>ROUND((89%*(0.85*0.8)*100),0)</f>
        <v>61</v>
      </c>
    </row>
    <row r="212" spans="1:26" ht="72">
      <c r="A212" s="36">
        <v>75</v>
      </c>
      <c r="B212" s="37" t="s">
        <v>120</v>
      </c>
      <c r="C212" s="38">
        <v>12.2</v>
      </c>
      <c r="D212" s="39">
        <v>38.9</v>
      </c>
      <c r="E212" s="40" t="s">
        <v>121</v>
      </c>
      <c r="F212" s="39"/>
      <c r="G212" s="39">
        <v>475</v>
      </c>
      <c r="H212" s="39" t="s">
        <v>122</v>
      </c>
      <c r="I212" s="39"/>
      <c r="J212" s="39">
        <v>2664</v>
      </c>
      <c r="K212" s="40" t="s">
        <v>123</v>
      </c>
      <c r="L212" s="40" t="s">
        <v>836</v>
      </c>
      <c r="M212" s="40">
        <v>130</v>
      </c>
      <c r="N212" s="40">
        <v>89</v>
      </c>
      <c r="O212" s="40"/>
      <c r="P212" s="40"/>
      <c r="Q212" s="40"/>
      <c r="R212" s="40"/>
      <c r="S212" s="40">
        <v>0.85</v>
      </c>
      <c r="T212" s="40" t="s">
        <v>832</v>
      </c>
      <c r="U212" s="40"/>
      <c r="V212" s="30"/>
      <c r="W212" s="30"/>
      <c r="X212" s="30"/>
      <c r="Y212" s="30"/>
      <c r="Z212" s="30"/>
    </row>
    <row r="213" spans="1:26" ht="60">
      <c r="A213" s="41">
        <v>76</v>
      </c>
      <c r="B213" s="42" t="s">
        <v>124</v>
      </c>
      <c r="C213" s="43">
        <v>44</v>
      </c>
      <c r="D213" s="44">
        <v>23.75</v>
      </c>
      <c r="E213" s="45" t="s">
        <v>125</v>
      </c>
      <c r="F213" s="44"/>
      <c r="G213" s="44" t="s">
        <v>126</v>
      </c>
      <c r="H213" s="44" t="s">
        <v>127</v>
      </c>
      <c r="I213" s="44"/>
      <c r="J213" s="44">
        <v>15140</v>
      </c>
      <c r="K213" s="45" t="s">
        <v>128</v>
      </c>
      <c r="L213" s="45" t="s">
        <v>831</v>
      </c>
      <c r="M213" s="45">
        <v>128</v>
      </c>
      <c r="N213" s="45">
        <v>83</v>
      </c>
      <c r="O213" s="45">
        <v>1164</v>
      </c>
      <c r="P213" s="45">
        <v>641</v>
      </c>
      <c r="Q213" s="45">
        <v>12423</v>
      </c>
      <c r="R213" s="45">
        <v>6444</v>
      </c>
      <c r="S213" s="45">
        <v>0.85</v>
      </c>
      <c r="T213" s="45" t="s">
        <v>832</v>
      </c>
      <c r="U213" s="45"/>
      <c r="V213" s="30"/>
      <c r="W213" s="30"/>
      <c r="X213" s="30"/>
      <c r="Y213" s="30"/>
      <c r="Z213" s="30"/>
    </row>
    <row r="214" spans="1:27" s="5" customFormat="1" ht="24">
      <c r="A214" s="57"/>
      <c r="B214" s="63" t="s">
        <v>521</v>
      </c>
      <c r="C214" s="58" t="s">
        <v>781</v>
      </c>
      <c r="D214" s="59"/>
      <c r="E214" s="60"/>
      <c r="F214" s="59"/>
      <c r="G214" s="59" t="s">
        <v>674</v>
      </c>
      <c r="H214" s="59"/>
      <c r="I214" s="59"/>
      <c r="J214" s="59" t="s">
        <v>675</v>
      </c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1"/>
      <c r="W214" s="61"/>
      <c r="X214" s="61"/>
      <c r="Y214" s="61"/>
      <c r="Z214" s="61"/>
      <c r="AA214" s="5">
        <f>ROUND((128%*0.85*100),0)</f>
        <v>109</v>
      </c>
    </row>
    <row r="215" spans="1:27" s="5" customFormat="1" ht="24">
      <c r="A215" s="57"/>
      <c r="B215" s="63" t="s">
        <v>524</v>
      </c>
      <c r="C215" s="58" t="s">
        <v>782</v>
      </c>
      <c r="D215" s="59"/>
      <c r="E215" s="60"/>
      <c r="F215" s="59"/>
      <c r="G215" s="59" t="s">
        <v>676</v>
      </c>
      <c r="H215" s="59"/>
      <c r="I215" s="59"/>
      <c r="J215" s="59" t="s">
        <v>677</v>
      </c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1"/>
      <c r="W215" s="61"/>
      <c r="X215" s="61"/>
      <c r="Y215" s="61"/>
      <c r="Z215" s="61"/>
      <c r="AA215" s="5">
        <f>ROUND((83%*(0.85*0.8)*100),0)</f>
        <v>56</v>
      </c>
    </row>
    <row r="216" spans="1:26" ht="48">
      <c r="A216" s="41">
        <v>77</v>
      </c>
      <c r="B216" s="42" t="s">
        <v>129</v>
      </c>
      <c r="C216" s="43">
        <v>7.585</v>
      </c>
      <c r="D216" s="44">
        <v>166.73</v>
      </c>
      <c r="E216" s="45" t="s">
        <v>130</v>
      </c>
      <c r="F216" s="44" t="s">
        <v>131</v>
      </c>
      <c r="G216" s="44" t="s">
        <v>132</v>
      </c>
      <c r="H216" s="44" t="s">
        <v>133</v>
      </c>
      <c r="I216" s="44" t="s">
        <v>134</v>
      </c>
      <c r="J216" s="44">
        <v>19895</v>
      </c>
      <c r="K216" s="45" t="s">
        <v>135</v>
      </c>
      <c r="L216" s="45" t="s">
        <v>831</v>
      </c>
      <c r="M216" s="45">
        <v>95</v>
      </c>
      <c r="N216" s="45">
        <v>65</v>
      </c>
      <c r="O216" s="45">
        <v>997</v>
      </c>
      <c r="P216" s="45">
        <v>682</v>
      </c>
      <c r="Q216" s="45">
        <v>10653</v>
      </c>
      <c r="R216" s="45">
        <v>6860</v>
      </c>
      <c r="S216" s="45">
        <v>0.85</v>
      </c>
      <c r="T216" s="45">
        <v>0.8</v>
      </c>
      <c r="U216" s="45" t="s">
        <v>136</v>
      </c>
      <c r="V216" s="30"/>
      <c r="W216" s="30"/>
      <c r="X216" s="30"/>
      <c r="Y216" s="30"/>
      <c r="Z216" s="30"/>
    </row>
    <row r="217" spans="1:27" s="5" customFormat="1" ht="24">
      <c r="A217" s="57"/>
      <c r="B217" s="63" t="s">
        <v>521</v>
      </c>
      <c r="C217" s="58" t="s">
        <v>779</v>
      </c>
      <c r="D217" s="59"/>
      <c r="E217" s="60"/>
      <c r="F217" s="59"/>
      <c r="G217" s="59" t="s">
        <v>678</v>
      </c>
      <c r="H217" s="59"/>
      <c r="I217" s="59"/>
      <c r="J217" s="59" t="s">
        <v>679</v>
      </c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1"/>
      <c r="W217" s="61"/>
      <c r="X217" s="61"/>
      <c r="Y217" s="61"/>
      <c r="Z217" s="61"/>
      <c r="AA217" s="5">
        <f>ROUND((95%*0.85*100),0)</f>
        <v>81</v>
      </c>
    </row>
    <row r="218" spans="1:27" s="5" customFormat="1" ht="24">
      <c r="A218" s="57"/>
      <c r="B218" s="63" t="s">
        <v>524</v>
      </c>
      <c r="C218" s="58" t="s">
        <v>780</v>
      </c>
      <c r="D218" s="59"/>
      <c r="E218" s="60"/>
      <c r="F218" s="59"/>
      <c r="G218" s="59" t="s">
        <v>680</v>
      </c>
      <c r="H218" s="59"/>
      <c r="I218" s="59"/>
      <c r="J218" s="59" t="s">
        <v>681</v>
      </c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1"/>
      <c r="W218" s="61"/>
      <c r="X218" s="61"/>
      <c r="Y218" s="61"/>
      <c r="Z218" s="61"/>
      <c r="AA218" s="5">
        <f>ROUND((65%*0.8*100),0)</f>
        <v>52</v>
      </c>
    </row>
    <row r="219" spans="1:26" ht="48">
      <c r="A219" s="36">
        <v>78</v>
      </c>
      <c r="B219" s="37" t="s">
        <v>137</v>
      </c>
      <c r="C219" s="38">
        <v>785.5</v>
      </c>
      <c r="D219" s="39">
        <v>0.3</v>
      </c>
      <c r="E219" s="40" t="s">
        <v>138</v>
      </c>
      <c r="F219" s="39"/>
      <c r="G219" s="39">
        <v>236</v>
      </c>
      <c r="H219" s="39" t="s">
        <v>139</v>
      </c>
      <c r="I219" s="39"/>
      <c r="J219" s="39">
        <v>911</v>
      </c>
      <c r="K219" s="40" t="s">
        <v>140</v>
      </c>
      <c r="L219" s="40" t="s">
        <v>836</v>
      </c>
      <c r="M219" s="40">
        <v>95</v>
      </c>
      <c r="N219" s="40">
        <v>65</v>
      </c>
      <c r="O219" s="40"/>
      <c r="P219" s="40"/>
      <c r="Q219" s="40"/>
      <c r="R219" s="40"/>
      <c r="S219" s="40">
        <v>0.85</v>
      </c>
      <c r="T219" s="40">
        <v>0.8</v>
      </c>
      <c r="U219" s="40"/>
      <c r="V219" s="30"/>
      <c r="W219" s="30"/>
      <c r="X219" s="30"/>
      <c r="Y219" s="30"/>
      <c r="Z219" s="30"/>
    </row>
    <row r="220" spans="1:26" ht="48">
      <c r="A220" s="41">
        <v>79</v>
      </c>
      <c r="B220" s="42" t="s">
        <v>141</v>
      </c>
      <c r="C220" s="43">
        <v>0.42</v>
      </c>
      <c r="D220" s="44">
        <v>1232.94</v>
      </c>
      <c r="E220" s="45" t="s">
        <v>142</v>
      </c>
      <c r="F220" s="44"/>
      <c r="G220" s="44" t="s">
        <v>143</v>
      </c>
      <c r="H220" s="44" t="s">
        <v>144</v>
      </c>
      <c r="I220" s="44"/>
      <c r="J220" s="44">
        <v>5413</v>
      </c>
      <c r="K220" s="45" t="s">
        <v>145</v>
      </c>
      <c r="L220" s="45" t="s">
        <v>831</v>
      </c>
      <c r="M220" s="45">
        <v>142</v>
      </c>
      <c r="N220" s="45">
        <v>95</v>
      </c>
      <c r="O220" s="45">
        <v>443</v>
      </c>
      <c r="P220" s="45">
        <v>252</v>
      </c>
      <c r="Q220" s="45">
        <v>4744</v>
      </c>
      <c r="R220" s="45">
        <v>2539</v>
      </c>
      <c r="S220" s="45">
        <v>0.85</v>
      </c>
      <c r="T220" s="45" t="s">
        <v>832</v>
      </c>
      <c r="U220" s="45"/>
      <c r="V220" s="30"/>
      <c r="W220" s="30"/>
      <c r="X220" s="30"/>
      <c r="Y220" s="30"/>
      <c r="Z220" s="30"/>
    </row>
    <row r="221" spans="1:27" s="5" customFormat="1" ht="24">
      <c r="A221" s="57"/>
      <c r="B221" s="63" t="s">
        <v>521</v>
      </c>
      <c r="C221" s="58" t="s">
        <v>785</v>
      </c>
      <c r="D221" s="59"/>
      <c r="E221" s="60"/>
      <c r="F221" s="59"/>
      <c r="G221" s="59" t="s">
        <v>682</v>
      </c>
      <c r="H221" s="59"/>
      <c r="I221" s="59"/>
      <c r="J221" s="59" t="s">
        <v>683</v>
      </c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1"/>
      <c r="W221" s="61"/>
      <c r="X221" s="61"/>
      <c r="Y221" s="61"/>
      <c r="Z221" s="61"/>
      <c r="AA221" s="5">
        <f>ROUND((142%*0.85*100),0)</f>
        <v>121</v>
      </c>
    </row>
    <row r="222" spans="1:27" s="5" customFormat="1" ht="24">
      <c r="A222" s="57"/>
      <c r="B222" s="63" t="s">
        <v>524</v>
      </c>
      <c r="C222" s="58" t="s">
        <v>786</v>
      </c>
      <c r="D222" s="59"/>
      <c r="E222" s="60"/>
      <c r="F222" s="59"/>
      <c r="G222" s="59" t="s">
        <v>684</v>
      </c>
      <c r="H222" s="59"/>
      <c r="I222" s="59"/>
      <c r="J222" s="59" t="s">
        <v>685</v>
      </c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1"/>
      <c r="W222" s="61"/>
      <c r="X222" s="61"/>
      <c r="Y222" s="61"/>
      <c r="Z222" s="61"/>
      <c r="AA222" s="5">
        <f>ROUND((95%*(0.85*0.8)*100),0)</f>
        <v>65</v>
      </c>
    </row>
    <row r="223" spans="1:26" ht="36">
      <c r="A223" s="36">
        <v>80</v>
      </c>
      <c r="B223" s="37" t="s">
        <v>146</v>
      </c>
      <c r="C223" s="38">
        <v>42</v>
      </c>
      <c r="D223" s="39">
        <v>108</v>
      </c>
      <c r="E223" s="40" t="s">
        <v>147</v>
      </c>
      <c r="F223" s="39"/>
      <c r="G223" s="39">
        <v>4536</v>
      </c>
      <c r="H223" s="39" t="s">
        <v>148</v>
      </c>
      <c r="I223" s="39"/>
      <c r="J223" s="39"/>
      <c r="K223" s="40"/>
      <c r="L223" s="40" t="s">
        <v>836</v>
      </c>
      <c r="M223" s="40">
        <v>95</v>
      </c>
      <c r="N223" s="40">
        <v>65</v>
      </c>
      <c r="O223" s="40"/>
      <c r="P223" s="40"/>
      <c r="Q223" s="40"/>
      <c r="R223" s="40"/>
      <c r="S223" s="40">
        <v>0.85</v>
      </c>
      <c r="T223" s="40">
        <v>0.8</v>
      </c>
      <c r="U223" s="40"/>
      <c r="V223" s="30"/>
      <c r="W223" s="30"/>
      <c r="X223" s="30"/>
      <c r="Y223" s="30"/>
      <c r="Z223" s="30"/>
    </row>
    <row r="224" spans="1:26" ht="48">
      <c r="A224" s="41">
        <v>81</v>
      </c>
      <c r="B224" s="42" t="s">
        <v>149</v>
      </c>
      <c r="C224" s="43">
        <v>0.018</v>
      </c>
      <c r="D224" s="44">
        <v>7920.92</v>
      </c>
      <c r="E224" s="45" t="s">
        <v>150</v>
      </c>
      <c r="F224" s="44" t="s">
        <v>151</v>
      </c>
      <c r="G224" s="44" t="s">
        <v>152</v>
      </c>
      <c r="H224" s="44" t="s">
        <v>153</v>
      </c>
      <c r="I224" s="44" t="s">
        <v>154</v>
      </c>
      <c r="J224" s="44">
        <v>1273</v>
      </c>
      <c r="K224" s="45" t="s">
        <v>155</v>
      </c>
      <c r="L224" s="45" t="s">
        <v>831</v>
      </c>
      <c r="M224" s="45">
        <v>130</v>
      </c>
      <c r="N224" s="45">
        <v>89</v>
      </c>
      <c r="O224" s="45">
        <v>94</v>
      </c>
      <c r="P224" s="45">
        <v>54</v>
      </c>
      <c r="Q224" s="45">
        <v>1006</v>
      </c>
      <c r="R224" s="45">
        <v>551</v>
      </c>
      <c r="S224" s="45">
        <v>0.85</v>
      </c>
      <c r="T224" s="45" t="s">
        <v>832</v>
      </c>
      <c r="U224" s="45" t="s">
        <v>156</v>
      </c>
      <c r="V224" s="30"/>
      <c r="W224" s="30"/>
      <c r="X224" s="30"/>
      <c r="Y224" s="30"/>
      <c r="Z224" s="30"/>
    </row>
    <row r="225" spans="1:27" s="5" customFormat="1" ht="24">
      <c r="A225" s="57"/>
      <c r="B225" s="63" t="s">
        <v>521</v>
      </c>
      <c r="C225" s="58" t="s">
        <v>777</v>
      </c>
      <c r="D225" s="59"/>
      <c r="E225" s="60"/>
      <c r="F225" s="59"/>
      <c r="G225" s="59" t="s">
        <v>686</v>
      </c>
      <c r="H225" s="59"/>
      <c r="I225" s="59"/>
      <c r="J225" s="59" t="s">
        <v>687</v>
      </c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1"/>
      <c r="W225" s="61"/>
      <c r="X225" s="61"/>
      <c r="Y225" s="61"/>
      <c r="Z225" s="61"/>
      <c r="AA225" s="5">
        <f>ROUND((130%*0.85*100),0)</f>
        <v>111</v>
      </c>
    </row>
    <row r="226" spans="1:27" s="5" customFormat="1" ht="24">
      <c r="A226" s="57"/>
      <c r="B226" s="63" t="s">
        <v>524</v>
      </c>
      <c r="C226" s="58" t="s">
        <v>778</v>
      </c>
      <c r="D226" s="59"/>
      <c r="E226" s="60"/>
      <c r="F226" s="59"/>
      <c r="G226" s="59" t="s">
        <v>558</v>
      </c>
      <c r="H226" s="59"/>
      <c r="I226" s="59"/>
      <c r="J226" s="59" t="s">
        <v>688</v>
      </c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1"/>
      <c r="W226" s="61"/>
      <c r="X226" s="61"/>
      <c r="Y226" s="61"/>
      <c r="Z226" s="61"/>
      <c r="AA226" s="5">
        <f>ROUND((89%*(0.85*0.8)*100),0)</f>
        <v>61</v>
      </c>
    </row>
    <row r="227" spans="1:26" ht="60">
      <c r="A227" s="36">
        <v>82</v>
      </c>
      <c r="B227" s="37" t="s">
        <v>157</v>
      </c>
      <c r="C227" s="38">
        <v>18</v>
      </c>
      <c r="D227" s="39">
        <v>206.24</v>
      </c>
      <c r="E227" s="40" t="s">
        <v>158</v>
      </c>
      <c r="F227" s="39"/>
      <c r="G227" s="39">
        <v>3712</v>
      </c>
      <c r="H227" s="39" t="s">
        <v>159</v>
      </c>
      <c r="I227" s="39"/>
      <c r="J227" s="39">
        <v>20843</v>
      </c>
      <c r="K227" s="40" t="s">
        <v>160</v>
      </c>
      <c r="L227" s="40" t="s">
        <v>836</v>
      </c>
      <c r="M227" s="40">
        <v>130</v>
      </c>
      <c r="N227" s="40">
        <v>89</v>
      </c>
      <c r="O227" s="40"/>
      <c r="P227" s="40"/>
      <c r="Q227" s="40"/>
      <c r="R227" s="40"/>
      <c r="S227" s="40">
        <v>0.85</v>
      </c>
      <c r="T227" s="40" t="s">
        <v>832</v>
      </c>
      <c r="U227" s="40"/>
      <c r="V227" s="30"/>
      <c r="W227" s="30"/>
      <c r="X227" s="30"/>
      <c r="Y227" s="30"/>
      <c r="Z227" s="30"/>
    </row>
    <row r="228" spans="1:26" ht="48">
      <c r="A228" s="41">
        <v>83</v>
      </c>
      <c r="B228" s="42" t="s">
        <v>161</v>
      </c>
      <c r="C228" s="43">
        <v>0.18</v>
      </c>
      <c r="D228" s="44">
        <v>2560.37</v>
      </c>
      <c r="E228" s="45" t="s">
        <v>162</v>
      </c>
      <c r="F228" s="44">
        <v>47.25</v>
      </c>
      <c r="G228" s="44" t="s">
        <v>163</v>
      </c>
      <c r="H228" s="44" t="s">
        <v>164</v>
      </c>
      <c r="I228" s="44">
        <v>9</v>
      </c>
      <c r="J228" s="44">
        <v>3900</v>
      </c>
      <c r="K228" s="45" t="s">
        <v>165</v>
      </c>
      <c r="L228" s="45" t="s">
        <v>831</v>
      </c>
      <c r="M228" s="45">
        <v>130</v>
      </c>
      <c r="N228" s="45">
        <v>89</v>
      </c>
      <c r="O228" s="45">
        <v>255</v>
      </c>
      <c r="P228" s="45">
        <v>148</v>
      </c>
      <c r="Q228" s="45">
        <v>2727</v>
      </c>
      <c r="R228" s="45">
        <v>1494</v>
      </c>
      <c r="S228" s="45">
        <v>0.85</v>
      </c>
      <c r="T228" s="45" t="s">
        <v>832</v>
      </c>
      <c r="U228" s="45">
        <v>45</v>
      </c>
      <c r="V228" s="30"/>
      <c r="W228" s="30"/>
      <c r="X228" s="30"/>
      <c r="Y228" s="30"/>
      <c r="Z228" s="30"/>
    </row>
    <row r="229" spans="1:27" s="5" customFormat="1" ht="24">
      <c r="A229" s="57"/>
      <c r="B229" s="63" t="s">
        <v>521</v>
      </c>
      <c r="C229" s="58" t="s">
        <v>777</v>
      </c>
      <c r="D229" s="59"/>
      <c r="E229" s="60"/>
      <c r="F229" s="59"/>
      <c r="G229" s="59" t="s">
        <v>689</v>
      </c>
      <c r="H229" s="59"/>
      <c r="I229" s="59"/>
      <c r="J229" s="59" t="s">
        <v>690</v>
      </c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1"/>
      <c r="W229" s="61"/>
      <c r="X229" s="61"/>
      <c r="Y229" s="61"/>
      <c r="Z229" s="61"/>
      <c r="AA229" s="5">
        <f>ROUND((130%*0.85*100),0)</f>
        <v>111</v>
      </c>
    </row>
    <row r="230" spans="1:27" s="5" customFormat="1" ht="24">
      <c r="A230" s="57"/>
      <c r="B230" s="63" t="s">
        <v>524</v>
      </c>
      <c r="C230" s="58" t="s">
        <v>778</v>
      </c>
      <c r="D230" s="59"/>
      <c r="E230" s="60"/>
      <c r="F230" s="59"/>
      <c r="G230" s="59" t="s">
        <v>585</v>
      </c>
      <c r="H230" s="59"/>
      <c r="I230" s="59"/>
      <c r="J230" s="59" t="s">
        <v>691</v>
      </c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1"/>
      <c r="W230" s="61"/>
      <c r="X230" s="61"/>
      <c r="Y230" s="61"/>
      <c r="Z230" s="61"/>
      <c r="AA230" s="5">
        <f>ROUND((89%*(0.85*0.8)*100),0)</f>
        <v>61</v>
      </c>
    </row>
    <row r="231" spans="1:26" ht="12.75">
      <c r="A231" s="36">
        <v>84</v>
      </c>
      <c r="B231" s="37"/>
      <c r="C231" s="38" t="s">
        <v>166</v>
      </c>
      <c r="D231" s="39"/>
      <c r="E231" s="40"/>
      <c r="F231" s="39"/>
      <c r="G231" s="39"/>
      <c r="H231" s="39"/>
      <c r="I231" s="39"/>
      <c r="J231" s="39"/>
      <c r="K231" s="40"/>
      <c r="L231" s="40" t="s">
        <v>836</v>
      </c>
      <c r="M231" s="40">
        <v>95</v>
      </c>
      <c r="N231" s="40">
        <v>65</v>
      </c>
      <c r="O231" s="40"/>
      <c r="P231" s="40"/>
      <c r="Q231" s="40"/>
      <c r="R231" s="40"/>
      <c r="S231" s="40">
        <v>0.85</v>
      </c>
      <c r="T231" s="40">
        <v>0.8</v>
      </c>
      <c r="U231" s="40"/>
      <c r="V231" s="30"/>
      <c r="W231" s="30"/>
      <c r="X231" s="30"/>
      <c r="Y231" s="30"/>
      <c r="Z231" s="30"/>
    </row>
    <row r="232" spans="1:26" ht="48">
      <c r="A232" s="41">
        <v>85</v>
      </c>
      <c r="B232" s="42" t="s">
        <v>167</v>
      </c>
      <c r="C232" s="43">
        <v>1</v>
      </c>
      <c r="D232" s="44">
        <v>349.21</v>
      </c>
      <c r="E232" s="45" t="s">
        <v>168</v>
      </c>
      <c r="F232" s="44" t="s">
        <v>169</v>
      </c>
      <c r="G232" s="44" t="s">
        <v>170</v>
      </c>
      <c r="H232" s="44" t="s">
        <v>171</v>
      </c>
      <c r="I232" s="44" t="s">
        <v>172</v>
      </c>
      <c r="J232" s="44">
        <v>2716</v>
      </c>
      <c r="K232" s="45" t="s">
        <v>173</v>
      </c>
      <c r="L232" s="45" t="s">
        <v>831</v>
      </c>
      <c r="M232" s="45">
        <v>130</v>
      </c>
      <c r="N232" s="45">
        <v>89</v>
      </c>
      <c r="O232" s="45">
        <v>29</v>
      </c>
      <c r="P232" s="45">
        <v>17</v>
      </c>
      <c r="Q232" s="45">
        <v>311</v>
      </c>
      <c r="R232" s="45">
        <v>170</v>
      </c>
      <c r="S232" s="45">
        <v>0.85</v>
      </c>
      <c r="T232" s="45" t="s">
        <v>832</v>
      </c>
      <c r="U232" s="45" t="s">
        <v>174</v>
      </c>
      <c r="V232" s="30"/>
      <c r="W232" s="30"/>
      <c r="X232" s="30"/>
      <c r="Y232" s="30"/>
      <c r="Z232" s="30"/>
    </row>
    <row r="233" spans="1:27" s="5" customFormat="1" ht="24">
      <c r="A233" s="57"/>
      <c r="B233" s="63" t="s">
        <v>521</v>
      </c>
      <c r="C233" s="58" t="s">
        <v>777</v>
      </c>
      <c r="D233" s="59"/>
      <c r="E233" s="60"/>
      <c r="F233" s="59"/>
      <c r="G233" s="59" t="s">
        <v>642</v>
      </c>
      <c r="H233" s="59"/>
      <c r="I233" s="59"/>
      <c r="J233" s="59" t="s">
        <v>692</v>
      </c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1"/>
      <c r="W233" s="61"/>
      <c r="X233" s="61"/>
      <c r="Y233" s="61"/>
      <c r="Z233" s="61"/>
      <c r="AA233" s="5">
        <f>ROUND((130%*0.85*100),0)</f>
        <v>111</v>
      </c>
    </row>
    <row r="234" spans="1:27" s="5" customFormat="1" ht="24">
      <c r="A234" s="57"/>
      <c r="B234" s="63" t="s">
        <v>524</v>
      </c>
      <c r="C234" s="58" t="s">
        <v>778</v>
      </c>
      <c r="D234" s="59"/>
      <c r="E234" s="60"/>
      <c r="F234" s="59"/>
      <c r="G234" s="59" t="s">
        <v>538</v>
      </c>
      <c r="H234" s="59"/>
      <c r="I234" s="59"/>
      <c r="J234" s="59" t="s">
        <v>693</v>
      </c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1"/>
      <c r="W234" s="61"/>
      <c r="X234" s="61"/>
      <c r="Y234" s="61"/>
      <c r="Z234" s="61"/>
      <c r="AA234" s="5">
        <f>ROUND((89%*(0.85*0.8)*100),0)</f>
        <v>61</v>
      </c>
    </row>
    <row r="235" spans="1:26" ht="108">
      <c r="A235" s="41">
        <v>86</v>
      </c>
      <c r="B235" s="42" t="s">
        <v>175</v>
      </c>
      <c r="C235" s="43">
        <v>0.04</v>
      </c>
      <c r="D235" s="44">
        <v>17298.07</v>
      </c>
      <c r="E235" s="45" t="s">
        <v>176</v>
      </c>
      <c r="F235" s="44">
        <v>720.38</v>
      </c>
      <c r="G235" s="44" t="s">
        <v>177</v>
      </c>
      <c r="H235" s="44" t="s">
        <v>178</v>
      </c>
      <c r="I235" s="44">
        <v>29</v>
      </c>
      <c r="J235" s="44">
        <v>3845</v>
      </c>
      <c r="K235" s="45" t="s">
        <v>179</v>
      </c>
      <c r="L235" s="45" t="s">
        <v>831</v>
      </c>
      <c r="M235" s="45">
        <v>92</v>
      </c>
      <c r="N235" s="45">
        <v>50</v>
      </c>
      <c r="O235" s="45">
        <v>64</v>
      </c>
      <c r="P235" s="45">
        <v>35</v>
      </c>
      <c r="Q235" s="45">
        <v>691</v>
      </c>
      <c r="R235" s="45">
        <v>354</v>
      </c>
      <c r="S235" s="45">
        <v>0.85</v>
      </c>
      <c r="T235" s="45">
        <v>0.8</v>
      </c>
      <c r="U235" s="45">
        <v>172</v>
      </c>
      <c r="V235" s="30"/>
      <c r="W235" s="30"/>
      <c r="X235" s="30"/>
      <c r="Y235" s="30"/>
      <c r="Z235" s="30"/>
    </row>
    <row r="236" spans="1:27" s="5" customFormat="1" ht="24">
      <c r="A236" s="57"/>
      <c r="B236" s="63" t="s">
        <v>521</v>
      </c>
      <c r="C236" s="58" t="s">
        <v>787</v>
      </c>
      <c r="D236" s="59"/>
      <c r="E236" s="60"/>
      <c r="F236" s="59"/>
      <c r="G236" s="59" t="s">
        <v>694</v>
      </c>
      <c r="H236" s="59"/>
      <c r="I236" s="59"/>
      <c r="J236" s="59" t="s">
        <v>695</v>
      </c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1"/>
      <c r="W236" s="61"/>
      <c r="X236" s="61"/>
      <c r="Y236" s="61"/>
      <c r="Z236" s="61"/>
      <c r="AA236" s="5">
        <f>ROUND((92%*0.85*100),0)</f>
        <v>78</v>
      </c>
    </row>
    <row r="237" spans="1:27" s="5" customFormat="1" ht="24">
      <c r="A237" s="57"/>
      <c r="B237" s="63" t="s">
        <v>524</v>
      </c>
      <c r="C237" s="58" t="s">
        <v>788</v>
      </c>
      <c r="D237" s="59"/>
      <c r="E237" s="60"/>
      <c r="F237" s="59"/>
      <c r="G237" s="59" t="s">
        <v>522</v>
      </c>
      <c r="H237" s="59"/>
      <c r="I237" s="59"/>
      <c r="J237" s="59" t="s">
        <v>696</v>
      </c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1"/>
      <c r="W237" s="61"/>
      <c r="X237" s="61"/>
      <c r="Y237" s="61"/>
      <c r="Z237" s="61"/>
      <c r="AA237" s="5">
        <f>ROUND((50%*0.8*100),0)</f>
        <v>40</v>
      </c>
    </row>
    <row r="238" spans="1:26" ht="60">
      <c r="A238" s="41">
        <v>87</v>
      </c>
      <c r="B238" s="42" t="s">
        <v>180</v>
      </c>
      <c r="C238" s="43">
        <v>0.11</v>
      </c>
      <c r="D238" s="44">
        <v>2426.18</v>
      </c>
      <c r="E238" s="45">
        <v>149.87</v>
      </c>
      <c r="F238" s="44" t="s">
        <v>181</v>
      </c>
      <c r="G238" s="44" t="s">
        <v>182</v>
      </c>
      <c r="H238" s="44">
        <v>16</v>
      </c>
      <c r="I238" s="44" t="s">
        <v>183</v>
      </c>
      <c r="J238" s="44">
        <v>1932</v>
      </c>
      <c r="K238" s="45">
        <v>207</v>
      </c>
      <c r="L238" s="45" t="s">
        <v>831</v>
      </c>
      <c r="M238" s="45">
        <v>80</v>
      </c>
      <c r="N238" s="45">
        <v>45</v>
      </c>
      <c r="O238" s="45">
        <v>34</v>
      </c>
      <c r="P238" s="45">
        <v>16</v>
      </c>
      <c r="Q238" s="45">
        <v>360</v>
      </c>
      <c r="R238" s="45">
        <v>162</v>
      </c>
      <c r="S238" s="45">
        <v>0.85</v>
      </c>
      <c r="T238" s="45" t="s">
        <v>832</v>
      </c>
      <c r="U238" s="45" t="s">
        <v>184</v>
      </c>
      <c r="V238" s="30"/>
      <c r="W238" s="30"/>
      <c r="X238" s="30"/>
      <c r="Y238" s="30"/>
      <c r="Z238" s="30"/>
    </row>
    <row r="239" spans="1:27" s="5" customFormat="1" ht="24">
      <c r="A239" s="57"/>
      <c r="B239" s="63" t="s">
        <v>521</v>
      </c>
      <c r="C239" s="58" t="s">
        <v>789</v>
      </c>
      <c r="D239" s="59"/>
      <c r="E239" s="60"/>
      <c r="F239" s="59"/>
      <c r="G239" s="59" t="s">
        <v>553</v>
      </c>
      <c r="H239" s="59"/>
      <c r="I239" s="59"/>
      <c r="J239" s="59" t="s">
        <v>697</v>
      </c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1"/>
      <c r="W239" s="61"/>
      <c r="X239" s="61"/>
      <c r="Y239" s="61"/>
      <c r="Z239" s="61"/>
      <c r="AA239" s="5">
        <f>ROUND((80%*0.85*100),0)</f>
        <v>68</v>
      </c>
    </row>
    <row r="240" spans="1:27" s="5" customFormat="1" ht="24">
      <c r="A240" s="57"/>
      <c r="B240" s="63" t="s">
        <v>524</v>
      </c>
      <c r="C240" s="58" t="s">
        <v>790</v>
      </c>
      <c r="D240" s="59"/>
      <c r="E240" s="60"/>
      <c r="F240" s="59"/>
      <c r="G240" s="59" t="s">
        <v>698</v>
      </c>
      <c r="H240" s="59"/>
      <c r="I240" s="59"/>
      <c r="J240" s="59" t="s">
        <v>699</v>
      </c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1"/>
      <c r="W240" s="61"/>
      <c r="X240" s="61"/>
      <c r="Y240" s="61"/>
      <c r="Z240" s="61"/>
      <c r="AA240" s="5">
        <f>ROUND((45%*(0.85*0.8)*100),0)</f>
        <v>31</v>
      </c>
    </row>
    <row r="241" spans="1:26" ht="60">
      <c r="A241" s="41">
        <v>88</v>
      </c>
      <c r="B241" s="42" t="s">
        <v>185</v>
      </c>
      <c r="C241" s="43">
        <v>0.0226</v>
      </c>
      <c r="D241" s="44">
        <v>14758.76</v>
      </c>
      <c r="E241" s="45" t="s">
        <v>186</v>
      </c>
      <c r="F241" s="44" t="s">
        <v>187</v>
      </c>
      <c r="G241" s="44" t="s">
        <v>188</v>
      </c>
      <c r="H241" s="44" t="s">
        <v>189</v>
      </c>
      <c r="I241" s="44" t="s">
        <v>190</v>
      </c>
      <c r="J241" s="44">
        <v>2804</v>
      </c>
      <c r="K241" s="45" t="s">
        <v>191</v>
      </c>
      <c r="L241" s="45" t="s">
        <v>831</v>
      </c>
      <c r="M241" s="45">
        <v>105</v>
      </c>
      <c r="N241" s="45">
        <v>65</v>
      </c>
      <c r="O241" s="45">
        <v>161</v>
      </c>
      <c r="P241" s="45">
        <v>85</v>
      </c>
      <c r="Q241" s="45">
        <v>1713</v>
      </c>
      <c r="R241" s="45">
        <v>848</v>
      </c>
      <c r="S241" s="45">
        <v>0.85</v>
      </c>
      <c r="T241" s="45" t="s">
        <v>832</v>
      </c>
      <c r="U241" s="45" t="s">
        <v>192</v>
      </c>
      <c r="V241" s="30"/>
      <c r="W241" s="30"/>
      <c r="X241" s="30"/>
      <c r="Y241" s="30"/>
      <c r="Z241" s="30"/>
    </row>
    <row r="242" spans="1:27" s="5" customFormat="1" ht="24">
      <c r="A242" s="57"/>
      <c r="B242" s="63" t="s">
        <v>521</v>
      </c>
      <c r="C242" s="58" t="s">
        <v>791</v>
      </c>
      <c r="D242" s="59"/>
      <c r="E242" s="60"/>
      <c r="F242" s="59"/>
      <c r="G242" s="59" t="s">
        <v>620</v>
      </c>
      <c r="H242" s="59"/>
      <c r="I242" s="59"/>
      <c r="J242" s="59" t="s">
        <v>700</v>
      </c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1"/>
      <c r="W242" s="61"/>
      <c r="X242" s="61"/>
      <c r="Y242" s="61"/>
      <c r="Z242" s="61"/>
      <c r="AA242" s="5">
        <f>ROUND((105%*0.85*100),0)</f>
        <v>89</v>
      </c>
    </row>
    <row r="243" spans="1:27" s="5" customFormat="1" ht="24">
      <c r="A243" s="57"/>
      <c r="B243" s="63" t="s">
        <v>524</v>
      </c>
      <c r="C243" s="58" t="s">
        <v>792</v>
      </c>
      <c r="D243" s="59"/>
      <c r="E243" s="60"/>
      <c r="F243" s="59"/>
      <c r="G243" s="59" t="s">
        <v>701</v>
      </c>
      <c r="H243" s="59"/>
      <c r="I243" s="59"/>
      <c r="J243" s="59" t="s">
        <v>702</v>
      </c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1"/>
      <c r="W243" s="61"/>
      <c r="X243" s="61"/>
      <c r="Y243" s="61"/>
      <c r="Z243" s="61"/>
      <c r="AA243" s="5">
        <f>ROUND((65%*(0.85*0.8)*100),0)</f>
        <v>44</v>
      </c>
    </row>
    <row r="244" spans="1:26" ht="48">
      <c r="A244" s="36">
        <v>89</v>
      </c>
      <c r="B244" s="37" t="s">
        <v>193</v>
      </c>
      <c r="C244" s="38">
        <v>-2.26</v>
      </c>
      <c r="D244" s="39">
        <v>538</v>
      </c>
      <c r="E244" s="40" t="s">
        <v>194</v>
      </c>
      <c r="F244" s="39"/>
      <c r="G244" s="39">
        <v>-1216</v>
      </c>
      <c r="H244" s="39" t="s">
        <v>195</v>
      </c>
      <c r="I244" s="39"/>
      <c r="J244" s="39">
        <v>-6220</v>
      </c>
      <c r="K244" s="40" t="s">
        <v>196</v>
      </c>
      <c r="L244" s="40" t="s">
        <v>836</v>
      </c>
      <c r="M244" s="40">
        <v>92</v>
      </c>
      <c r="N244" s="40">
        <v>50</v>
      </c>
      <c r="O244" s="40"/>
      <c r="P244" s="40"/>
      <c r="Q244" s="40"/>
      <c r="R244" s="40"/>
      <c r="S244" s="40">
        <v>0.85</v>
      </c>
      <c r="T244" s="40">
        <v>0.8</v>
      </c>
      <c r="U244" s="40"/>
      <c r="V244" s="30"/>
      <c r="W244" s="30"/>
      <c r="X244" s="30"/>
      <c r="Y244" s="30"/>
      <c r="Z244" s="30"/>
    </row>
    <row r="245" spans="1:26" ht="48">
      <c r="A245" s="36">
        <v>90</v>
      </c>
      <c r="B245" s="37" t="s">
        <v>197</v>
      </c>
      <c r="C245" s="38">
        <v>2.26</v>
      </c>
      <c r="D245" s="39">
        <v>578</v>
      </c>
      <c r="E245" s="40" t="s">
        <v>198</v>
      </c>
      <c r="F245" s="39"/>
      <c r="G245" s="39">
        <v>1306</v>
      </c>
      <c r="H245" s="39" t="s">
        <v>199</v>
      </c>
      <c r="I245" s="39"/>
      <c r="J245" s="39">
        <v>6642</v>
      </c>
      <c r="K245" s="40" t="s">
        <v>200</v>
      </c>
      <c r="L245" s="40" t="s">
        <v>836</v>
      </c>
      <c r="M245" s="40">
        <v>92</v>
      </c>
      <c r="N245" s="40">
        <v>50</v>
      </c>
      <c r="O245" s="40"/>
      <c r="P245" s="40"/>
      <c r="Q245" s="40"/>
      <c r="R245" s="40"/>
      <c r="S245" s="40">
        <v>0.85</v>
      </c>
      <c r="T245" s="40">
        <v>0.8</v>
      </c>
      <c r="U245" s="40"/>
      <c r="V245" s="30"/>
      <c r="W245" s="30"/>
      <c r="X245" s="30"/>
      <c r="Y245" s="30"/>
      <c r="Z245" s="30"/>
    </row>
    <row r="246" spans="1:26" ht="60">
      <c r="A246" s="41">
        <v>91</v>
      </c>
      <c r="B246" s="42" t="s">
        <v>201</v>
      </c>
      <c r="C246" s="43">
        <v>0.9599</v>
      </c>
      <c r="D246" s="44">
        <v>1501.65</v>
      </c>
      <c r="E246" s="45" t="s">
        <v>202</v>
      </c>
      <c r="F246" s="44" t="s">
        <v>203</v>
      </c>
      <c r="G246" s="44" t="s">
        <v>204</v>
      </c>
      <c r="H246" s="44" t="s">
        <v>205</v>
      </c>
      <c r="I246" s="44" t="s">
        <v>206</v>
      </c>
      <c r="J246" s="44">
        <v>15082</v>
      </c>
      <c r="K246" s="45" t="s">
        <v>207</v>
      </c>
      <c r="L246" s="45" t="s">
        <v>831</v>
      </c>
      <c r="M246" s="45">
        <v>90</v>
      </c>
      <c r="N246" s="45">
        <v>85</v>
      </c>
      <c r="O246" s="45">
        <v>797</v>
      </c>
      <c r="P246" s="45">
        <v>639</v>
      </c>
      <c r="Q246" s="45">
        <v>8509</v>
      </c>
      <c r="R246" s="45">
        <v>6429</v>
      </c>
      <c r="S246" s="45">
        <v>0.85</v>
      </c>
      <c r="T246" s="45" t="s">
        <v>832</v>
      </c>
      <c r="U246" s="45" t="s">
        <v>208</v>
      </c>
      <c r="V246" s="30"/>
      <c r="W246" s="30"/>
      <c r="X246" s="30"/>
      <c r="Y246" s="30"/>
      <c r="Z246" s="30"/>
    </row>
    <row r="247" spans="1:27" s="5" customFormat="1" ht="24">
      <c r="A247" s="57"/>
      <c r="B247" s="63" t="s">
        <v>521</v>
      </c>
      <c r="C247" s="58" t="s">
        <v>783</v>
      </c>
      <c r="D247" s="59"/>
      <c r="E247" s="60"/>
      <c r="F247" s="59"/>
      <c r="G247" s="59" t="s">
        <v>703</v>
      </c>
      <c r="H247" s="59"/>
      <c r="I247" s="59"/>
      <c r="J247" s="59" t="s">
        <v>704</v>
      </c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1"/>
      <c r="W247" s="61"/>
      <c r="X247" s="61"/>
      <c r="Y247" s="61"/>
      <c r="Z247" s="61"/>
      <c r="AA247" s="5">
        <f>ROUND((90%*0.85*100),0)</f>
        <v>77</v>
      </c>
    </row>
    <row r="248" spans="1:27" s="5" customFormat="1" ht="24">
      <c r="A248" s="57"/>
      <c r="B248" s="63" t="s">
        <v>524</v>
      </c>
      <c r="C248" s="58" t="s">
        <v>793</v>
      </c>
      <c r="D248" s="59"/>
      <c r="E248" s="60"/>
      <c r="F248" s="59"/>
      <c r="G248" s="59" t="s">
        <v>705</v>
      </c>
      <c r="H248" s="59"/>
      <c r="I248" s="59"/>
      <c r="J248" s="59" t="s">
        <v>706</v>
      </c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1"/>
      <c r="W248" s="61"/>
      <c r="X248" s="61"/>
      <c r="Y248" s="61"/>
      <c r="Z248" s="61"/>
      <c r="AA248" s="5">
        <f>ROUND((85%*(0.85*0.8)*100),0)</f>
        <v>58</v>
      </c>
    </row>
    <row r="249" spans="1:26" ht="48">
      <c r="A249" s="36">
        <v>92</v>
      </c>
      <c r="B249" s="37" t="s">
        <v>209</v>
      </c>
      <c r="C249" s="38">
        <v>0.69</v>
      </c>
      <c r="D249" s="39">
        <v>11820</v>
      </c>
      <c r="E249" s="40" t="s">
        <v>210</v>
      </c>
      <c r="F249" s="39"/>
      <c r="G249" s="39">
        <v>8156</v>
      </c>
      <c r="H249" s="39" t="s">
        <v>211</v>
      </c>
      <c r="I249" s="39"/>
      <c r="J249" s="39">
        <v>41453</v>
      </c>
      <c r="K249" s="40" t="s">
        <v>212</v>
      </c>
      <c r="L249" s="40" t="s">
        <v>836</v>
      </c>
      <c r="M249" s="40">
        <v>92</v>
      </c>
      <c r="N249" s="40">
        <v>50</v>
      </c>
      <c r="O249" s="40"/>
      <c r="P249" s="40"/>
      <c r="Q249" s="40"/>
      <c r="R249" s="40"/>
      <c r="S249" s="40">
        <v>0.85</v>
      </c>
      <c r="T249" s="40">
        <v>0.8</v>
      </c>
      <c r="U249" s="40"/>
      <c r="V249" s="30"/>
      <c r="W249" s="30"/>
      <c r="X249" s="30"/>
      <c r="Y249" s="30"/>
      <c r="Z249" s="30"/>
    </row>
    <row r="250" spans="1:26" ht="72">
      <c r="A250" s="41">
        <v>93</v>
      </c>
      <c r="B250" s="42" t="s">
        <v>213</v>
      </c>
      <c r="C250" s="43">
        <v>0.39</v>
      </c>
      <c r="D250" s="44">
        <v>363.47</v>
      </c>
      <c r="E250" s="45" t="s">
        <v>214</v>
      </c>
      <c r="F250" s="44" t="s">
        <v>215</v>
      </c>
      <c r="G250" s="44" t="s">
        <v>216</v>
      </c>
      <c r="H250" s="44" t="s">
        <v>217</v>
      </c>
      <c r="I250" s="44" t="s">
        <v>218</v>
      </c>
      <c r="J250" s="44">
        <v>552</v>
      </c>
      <c r="K250" s="45" t="s">
        <v>219</v>
      </c>
      <c r="L250" s="45" t="s">
        <v>831</v>
      </c>
      <c r="M250" s="45">
        <v>90</v>
      </c>
      <c r="N250" s="45">
        <v>70</v>
      </c>
      <c r="O250" s="45">
        <v>12</v>
      </c>
      <c r="P250" s="45">
        <v>8</v>
      </c>
      <c r="Q250" s="45">
        <v>125</v>
      </c>
      <c r="R250" s="45">
        <v>78</v>
      </c>
      <c r="S250" s="45">
        <v>0.85</v>
      </c>
      <c r="T250" s="45" t="s">
        <v>832</v>
      </c>
      <c r="U250" s="45" t="s">
        <v>220</v>
      </c>
      <c r="V250" s="30"/>
      <c r="W250" s="30"/>
      <c r="X250" s="30"/>
      <c r="Y250" s="30"/>
      <c r="Z250" s="30"/>
    </row>
    <row r="251" spans="1:27" s="5" customFormat="1" ht="24">
      <c r="A251" s="57"/>
      <c r="B251" s="63" t="s">
        <v>521</v>
      </c>
      <c r="C251" s="58" t="s">
        <v>783</v>
      </c>
      <c r="D251" s="59"/>
      <c r="E251" s="60"/>
      <c r="F251" s="59"/>
      <c r="G251" s="59" t="s">
        <v>597</v>
      </c>
      <c r="H251" s="59"/>
      <c r="I251" s="59"/>
      <c r="J251" s="59" t="s">
        <v>655</v>
      </c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1"/>
      <c r="W251" s="61"/>
      <c r="X251" s="61"/>
      <c r="Y251" s="61"/>
      <c r="Z251" s="61"/>
      <c r="AA251" s="5">
        <f>ROUND((90%*0.85*100),0)</f>
        <v>77</v>
      </c>
    </row>
    <row r="252" spans="1:27" s="5" customFormat="1" ht="24">
      <c r="A252" s="57"/>
      <c r="B252" s="63" t="s">
        <v>524</v>
      </c>
      <c r="C252" s="58" t="s">
        <v>784</v>
      </c>
      <c r="D252" s="59"/>
      <c r="E252" s="60"/>
      <c r="F252" s="59"/>
      <c r="G252" s="59" t="s">
        <v>608</v>
      </c>
      <c r="H252" s="59"/>
      <c r="I252" s="59"/>
      <c r="J252" s="59" t="s">
        <v>707</v>
      </c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1"/>
      <c r="W252" s="61"/>
      <c r="X252" s="61"/>
      <c r="Y252" s="61"/>
      <c r="Z252" s="61"/>
      <c r="AA252" s="5">
        <f>ROUND((70%*(0.85*0.8)*100),0)</f>
        <v>48</v>
      </c>
    </row>
    <row r="253" spans="1:26" ht="72">
      <c r="A253" s="41">
        <v>94</v>
      </c>
      <c r="B253" s="42" t="s">
        <v>213</v>
      </c>
      <c r="C253" s="43">
        <v>1.53</v>
      </c>
      <c r="D253" s="44">
        <v>363.47</v>
      </c>
      <c r="E253" s="45" t="s">
        <v>214</v>
      </c>
      <c r="F253" s="44" t="s">
        <v>215</v>
      </c>
      <c r="G253" s="44" t="s">
        <v>221</v>
      </c>
      <c r="H253" s="44" t="s">
        <v>222</v>
      </c>
      <c r="I253" s="44" t="s">
        <v>223</v>
      </c>
      <c r="J253" s="44">
        <v>2167</v>
      </c>
      <c r="K253" s="45" t="s">
        <v>224</v>
      </c>
      <c r="L253" s="45" t="s">
        <v>831</v>
      </c>
      <c r="M253" s="45">
        <v>90</v>
      </c>
      <c r="N253" s="45">
        <v>70</v>
      </c>
      <c r="O253" s="45">
        <v>46</v>
      </c>
      <c r="P253" s="45">
        <v>30</v>
      </c>
      <c r="Q253" s="45">
        <v>490</v>
      </c>
      <c r="R253" s="45">
        <v>305</v>
      </c>
      <c r="S253" s="45">
        <v>0.85</v>
      </c>
      <c r="T253" s="45" t="s">
        <v>832</v>
      </c>
      <c r="U253" s="45" t="s">
        <v>225</v>
      </c>
      <c r="V253" s="30"/>
      <c r="W253" s="30"/>
      <c r="X253" s="30"/>
      <c r="Y253" s="30"/>
      <c r="Z253" s="30"/>
    </row>
    <row r="254" spans="1:27" s="5" customFormat="1" ht="24">
      <c r="A254" s="57"/>
      <c r="B254" s="63" t="s">
        <v>521</v>
      </c>
      <c r="C254" s="58" t="s">
        <v>783</v>
      </c>
      <c r="D254" s="59"/>
      <c r="E254" s="60"/>
      <c r="F254" s="59"/>
      <c r="G254" s="59" t="s">
        <v>708</v>
      </c>
      <c r="H254" s="59"/>
      <c r="I254" s="59"/>
      <c r="J254" s="59" t="s">
        <v>709</v>
      </c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1"/>
      <c r="W254" s="61"/>
      <c r="X254" s="61"/>
      <c r="Y254" s="61"/>
      <c r="Z254" s="61"/>
      <c r="AA254" s="5">
        <f>ROUND((90%*0.85*100),0)</f>
        <v>77</v>
      </c>
    </row>
    <row r="255" spans="1:27" s="5" customFormat="1" ht="24">
      <c r="A255" s="57"/>
      <c r="B255" s="63" t="s">
        <v>524</v>
      </c>
      <c r="C255" s="58" t="s">
        <v>784</v>
      </c>
      <c r="D255" s="59"/>
      <c r="E255" s="60"/>
      <c r="F255" s="59"/>
      <c r="G255" s="59" t="s">
        <v>710</v>
      </c>
      <c r="H255" s="59"/>
      <c r="I255" s="59"/>
      <c r="J255" s="59" t="s">
        <v>711</v>
      </c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1"/>
      <c r="W255" s="61"/>
      <c r="X255" s="61"/>
      <c r="Y255" s="61"/>
      <c r="Z255" s="61"/>
      <c r="AA255" s="5">
        <f>ROUND((70%*(0.85*0.8)*100),0)</f>
        <v>48</v>
      </c>
    </row>
    <row r="256" spans="1:26" ht="60">
      <c r="A256" s="41">
        <v>95</v>
      </c>
      <c r="B256" s="42" t="s">
        <v>226</v>
      </c>
      <c r="C256" s="43">
        <v>9.62</v>
      </c>
      <c r="D256" s="44">
        <v>17.54</v>
      </c>
      <c r="E256" s="45">
        <v>4.99</v>
      </c>
      <c r="F256" s="44" t="s">
        <v>227</v>
      </c>
      <c r="G256" s="44" t="s">
        <v>228</v>
      </c>
      <c r="H256" s="44">
        <v>48</v>
      </c>
      <c r="I256" s="44" t="s">
        <v>229</v>
      </c>
      <c r="J256" s="44">
        <v>1398</v>
      </c>
      <c r="K256" s="45">
        <v>603</v>
      </c>
      <c r="L256" s="45" t="s">
        <v>831</v>
      </c>
      <c r="M256" s="45">
        <v>130</v>
      </c>
      <c r="N256" s="45">
        <v>89</v>
      </c>
      <c r="O256" s="45">
        <v>92</v>
      </c>
      <c r="P256" s="45">
        <v>54</v>
      </c>
      <c r="Q256" s="45">
        <v>991</v>
      </c>
      <c r="R256" s="45">
        <v>543</v>
      </c>
      <c r="S256" s="45">
        <v>0.85</v>
      </c>
      <c r="T256" s="45" t="s">
        <v>832</v>
      </c>
      <c r="U256" s="45" t="s">
        <v>230</v>
      </c>
      <c r="V256" s="30"/>
      <c r="W256" s="30"/>
      <c r="X256" s="30"/>
      <c r="Y256" s="30"/>
      <c r="Z256" s="30"/>
    </row>
    <row r="257" spans="1:27" s="5" customFormat="1" ht="24">
      <c r="A257" s="57"/>
      <c r="B257" s="63" t="s">
        <v>521</v>
      </c>
      <c r="C257" s="58" t="s">
        <v>777</v>
      </c>
      <c r="D257" s="59"/>
      <c r="E257" s="60"/>
      <c r="F257" s="59"/>
      <c r="G257" s="59" t="s">
        <v>556</v>
      </c>
      <c r="H257" s="59"/>
      <c r="I257" s="59"/>
      <c r="J257" s="59" t="s">
        <v>712</v>
      </c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1"/>
      <c r="W257" s="61"/>
      <c r="X257" s="61"/>
      <c r="Y257" s="61"/>
      <c r="Z257" s="61"/>
      <c r="AA257" s="5">
        <f>ROUND((130%*0.85*100),0)</f>
        <v>111</v>
      </c>
    </row>
    <row r="258" spans="1:27" s="5" customFormat="1" ht="24">
      <c r="A258" s="57"/>
      <c r="B258" s="63" t="s">
        <v>524</v>
      </c>
      <c r="C258" s="58" t="s">
        <v>778</v>
      </c>
      <c r="D258" s="59"/>
      <c r="E258" s="60"/>
      <c r="F258" s="59"/>
      <c r="G258" s="59" t="s">
        <v>558</v>
      </c>
      <c r="H258" s="59"/>
      <c r="I258" s="59"/>
      <c r="J258" s="59" t="s">
        <v>713</v>
      </c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1"/>
      <c r="W258" s="61"/>
      <c r="X258" s="61"/>
      <c r="Y258" s="61"/>
      <c r="Z258" s="61"/>
      <c r="AA258" s="5">
        <f>ROUND((89%*(0.85*0.8)*100),0)</f>
        <v>61</v>
      </c>
    </row>
    <row r="259" spans="1:26" ht="60">
      <c r="A259" s="41">
        <v>96</v>
      </c>
      <c r="B259" s="42" t="s">
        <v>226</v>
      </c>
      <c r="C259" s="43">
        <v>9.62</v>
      </c>
      <c r="D259" s="44">
        <v>17.54</v>
      </c>
      <c r="E259" s="45">
        <v>4.99</v>
      </c>
      <c r="F259" s="44" t="s">
        <v>227</v>
      </c>
      <c r="G259" s="44" t="s">
        <v>228</v>
      </c>
      <c r="H259" s="44">
        <v>48</v>
      </c>
      <c r="I259" s="44" t="s">
        <v>229</v>
      </c>
      <c r="J259" s="44">
        <v>1398</v>
      </c>
      <c r="K259" s="45">
        <v>603</v>
      </c>
      <c r="L259" s="45" t="s">
        <v>831</v>
      </c>
      <c r="M259" s="45">
        <v>130</v>
      </c>
      <c r="N259" s="45">
        <v>89</v>
      </c>
      <c r="O259" s="45">
        <v>92</v>
      </c>
      <c r="P259" s="45">
        <v>54</v>
      </c>
      <c r="Q259" s="45">
        <v>991</v>
      </c>
      <c r="R259" s="45">
        <v>543</v>
      </c>
      <c r="S259" s="45">
        <v>0.85</v>
      </c>
      <c r="T259" s="45" t="s">
        <v>832</v>
      </c>
      <c r="U259" s="45" t="s">
        <v>230</v>
      </c>
      <c r="V259" s="30"/>
      <c r="W259" s="30"/>
      <c r="X259" s="30"/>
      <c r="Y259" s="30"/>
      <c r="Z259" s="30"/>
    </row>
    <row r="260" spans="1:27" s="5" customFormat="1" ht="24">
      <c r="A260" s="57"/>
      <c r="B260" s="63" t="s">
        <v>521</v>
      </c>
      <c r="C260" s="58" t="s">
        <v>777</v>
      </c>
      <c r="D260" s="59"/>
      <c r="E260" s="60"/>
      <c r="F260" s="59"/>
      <c r="G260" s="59" t="s">
        <v>556</v>
      </c>
      <c r="H260" s="59"/>
      <c r="I260" s="59"/>
      <c r="J260" s="59" t="s">
        <v>712</v>
      </c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1"/>
      <c r="W260" s="61"/>
      <c r="X260" s="61"/>
      <c r="Y260" s="61"/>
      <c r="Z260" s="61"/>
      <c r="AA260" s="5">
        <f>ROUND((130%*0.85*100),0)</f>
        <v>111</v>
      </c>
    </row>
    <row r="261" spans="1:27" s="5" customFormat="1" ht="24">
      <c r="A261" s="57"/>
      <c r="B261" s="63" t="s">
        <v>524</v>
      </c>
      <c r="C261" s="58" t="s">
        <v>778</v>
      </c>
      <c r="D261" s="59"/>
      <c r="E261" s="60"/>
      <c r="F261" s="59"/>
      <c r="G261" s="59" t="s">
        <v>558</v>
      </c>
      <c r="H261" s="59"/>
      <c r="I261" s="59"/>
      <c r="J261" s="59" t="s">
        <v>713</v>
      </c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1"/>
      <c r="W261" s="61"/>
      <c r="X261" s="61"/>
      <c r="Y261" s="61"/>
      <c r="Z261" s="61"/>
      <c r="AA261" s="5">
        <f>ROUND((89%*(0.85*0.8)*100),0)</f>
        <v>61</v>
      </c>
    </row>
    <row r="262" spans="1:26" ht="60">
      <c r="A262" s="41">
        <v>97</v>
      </c>
      <c r="B262" s="42" t="s">
        <v>231</v>
      </c>
      <c r="C262" s="43">
        <v>1</v>
      </c>
      <c r="D262" s="44">
        <v>282.38</v>
      </c>
      <c r="E262" s="45" t="s">
        <v>232</v>
      </c>
      <c r="F262" s="44">
        <v>15.14</v>
      </c>
      <c r="G262" s="44" t="s">
        <v>233</v>
      </c>
      <c r="H262" s="44" t="s">
        <v>234</v>
      </c>
      <c r="I262" s="44">
        <v>15</v>
      </c>
      <c r="J262" s="44">
        <v>599</v>
      </c>
      <c r="K262" s="45" t="s">
        <v>12</v>
      </c>
      <c r="L262" s="45" t="s">
        <v>831</v>
      </c>
      <c r="M262" s="45">
        <v>130</v>
      </c>
      <c r="N262" s="45">
        <v>89</v>
      </c>
      <c r="O262" s="45">
        <v>22</v>
      </c>
      <c r="P262" s="45">
        <v>13</v>
      </c>
      <c r="Q262" s="45">
        <v>230</v>
      </c>
      <c r="R262" s="45">
        <v>126</v>
      </c>
      <c r="S262" s="45">
        <v>0.85</v>
      </c>
      <c r="T262" s="45" t="s">
        <v>832</v>
      </c>
      <c r="U262" s="45">
        <v>47</v>
      </c>
      <c r="V262" s="30"/>
      <c r="W262" s="30"/>
      <c r="X262" s="30"/>
      <c r="Y262" s="30"/>
      <c r="Z262" s="30"/>
    </row>
    <row r="263" spans="1:27" s="5" customFormat="1" ht="24">
      <c r="A263" s="57"/>
      <c r="B263" s="63" t="s">
        <v>521</v>
      </c>
      <c r="C263" s="58" t="s">
        <v>777</v>
      </c>
      <c r="D263" s="59"/>
      <c r="E263" s="60"/>
      <c r="F263" s="59"/>
      <c r="G263" s="59" t="s">
        <v>626</v>
      </c>
      <c r="H263" s="59"/>
      <c r="I263" s="59"/>
      <c r="J263" s="59" t="s">
        <v>627</v>
      </c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1"/>
      <c r="W263" s="61"/>
      <c r="X263" s="61"/>
      <c r="Y263" s="61"/>
      <c r="Z263" s="61"/>
      <c r="AA263" s="5">
        <f>ROUND((130%*0.85*100),0)</f>
        <v>111</v>
      </c>
    </row>
    <row r="264" spans="1:27" s="5" customFormat="1" ht="24">
      <c r="A264" s="57"/>
      <c r="B264" s="63" t="s">
        <v>524</v>
      </c>
      <c r="C264" s="58" t="s">
        <v>778</v>
      </c>
      <c r="D264" s="59"/>
      <c r="E264" s="60"/>
      <c r="F264" s="59"/>
      <c r="G264" s="59" t="s">
        <v>628</v>
      </c>
      <c r="H264" s="59"/>
      <c r="I264" s="59"/>
      <c r="J264" s="59" t="s">
        <v>613</v>
      </c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1"/>
      <c r="W264" s="61"/>
      <c r="X264" s="61"/>
      <c r="Y264" s="61"/>
      <c r="Z264" s="61"/>
      <c r="AA264" s="5">
        <f>ROUND((89%*(0.85*0.8)*100),0)</f>
        <v>61</v>
      </c>
    </row>
    <row r="265" spans="1:26" ht="60">
      <c r="A265" s="41">
        <v>98</v>
      </c>
      <c r="B265" s="42" t="s">
        <v>962</v>
      </c>
      <c r="C265" s="43">
        <v>2</v>
      </c>
      <c r="D265" s="44">
        <v>212.27</v>
      </c>
      <c r="E265" s="45" t="s">
        <v>963</v>
      </c>
      <c r="F265" s="44">
        <v>16.07</v>
      </c>
      <c r="G265" s="44" t="s">
        <v>235</v>
      </c>
      <c r="H265" s="44" t="s">
        <v>236</v>
      </c>
      <c r="I265" s="44">
        <v>32</v>
      </c>
      <c r="J265" s="44">
        <v>1213</v>
      </c>
      <c r="K265" s="45" t="s">
        <v>237</v>
      </c>
      <c r="L265" s="45" t="s">
        <v>831</v>
      </c>
      <c r="M265" s="45">
        <v>130</v>
      </c>
      <c r="N265" s="45">
        <v>89</v>
      </c>
      <c r="O265" s="45">
        <v>46</v>
      </c>
      <c r="P265" s="45">
        <v>26</v>
      </c>
      <c r="Q265" s="45">
        <v>491</v>
      </c>
      <c r="R265" s="45">
        <v>269</v>
      </c>
      <c r="S265" s="45">
        <v>0.85</v>
      </c>
      <c r="T265" s="45" t="s">
        <v>832</v>
      </c>
      <c r="U265" s="45">
        <v>102</v>
      </c>
      <c r="V265" s="30"/>
      <c r="W265" s="30"/>
      <c r="X265" s="30"/>
      <c r="Y265" s="30"/>
      <c r="Z265" s="30"/>
    </row>
    <row r="266" spans="1:27" s="5" customFormat="1" ht="24">
      <c r="A266" s="57"/>
      <c r="B266" s="63" t="s">
        <v>521</v>
      </c>
      <c r="C266" s="58" t="s">
        <v>777</v>
      </c>
      <c r="D266" s="59"/>
      <c r="E266" s="60"/>
      <c r="F266" s="59"/>
      <c r="G266" s="59" t="s">
        <v>708</v>
      </c>
      <c r="H266" s="59"/>
      <c r="I266" s="59"/>
      <c r="J266" s="59" t="s">
        <v>714</v>
      </c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1"/>
      <c r="W266" s="61"/>
      <c r="X266" s="61"/>
      <c r="Y266" s="61"/>
      <c r="Z266" s="61"/>
      <c r="AA266" s="5">
        <f>ROUND((130%*0.85*100),0)</f>
        <v>111</v>
      </c>
    </row>
    <row r="267" spans="1:27" s="5" customFormat="1" ht="24">
      <c r="A267" s="57"/>
      <c r="B267" s="63" t="s">
        <v>524</v>
      </c>
      <c r="C267" s="58" t="s">
        <v>778</v>
      </c>
      <c r="D267" s="59"/>
      <c r="E267" s="60"/>
      <c r="F267" s="59"/>
      <c r="G267" s="59" t="s">
        <v>672</v>
      </c>
      <c r="H267" s="59"/>
      <c r="I267" s="59"/>
      <c r="J267" s="59" t="s">
        <v>715</v>
      </c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1"/>
      <c r="W267" s="61"/>
      <c r="X267" s="61"/>
      <c r="Y267" s="61"/>
      <c r="Z267" s="61"/>
      <c r="AA267" s="5">
        <f>ROUND((89%*(0.85*0.8)*100),0)</f>
        <v>61</v>
      </c>
    </row>
    <row r="268" spans="1:26" ht="60">
      <c r="A268" s="41">
        <v>99</v>
      </c>
      <c r="B268" s="42" t="s">
        <v>238</v>
      </c>
      <c r="C268" s="43">
        <v>1</v>
      </c>
      <c r="D268" s="44">
        <v>188.48</v>
      </c>
      <c r="E268" s="45" t="s">
        <v>239</v>
      </c>
      <c r="F268" s="44">
        <v>85.41</v>
      </c>
      <c r="G268" s="44" t="s">
        <v>240</v>
      </c>
      <c r="H268" s="44" t="s">
        <v>241</v>
      </c>
      <c r="I268" s="44">
        <v>85</v>
      </c>
      <c r="J268" s="44">
        <v>1253</v>
      </c>
      <c r="K268" s="45" t="s">
        <v>242</v>
      </c>
      <c r="L268" s="45" t="s">
        <v>831</v>
      </c>
      <c r="M268" s="45">
        <v>130</v>
      </c>
      <c r="N268" s="45">
        <v>89</v>
      </c>
      <c r="O268" s="45">
        <v>85</v>
      </c>
      <c r="P268" s="45">
        <v>49</v>
      </c>
      <c r="Q268" s="45">
        <v>902</v>
      </c>
      <c r="R268" s="45">
        <v>494</v>
      </c>
      <c r="S268" s="45">
        <v>0.85</v>
      </c>
      <c r="T268" s="45" t="s">
        <v>832</v>
      </c>
      <c r="U268" s="45">
        <v>304</v>
      </c>
      <c r="V268" s="30"/>
      <c r="W268" s="30"/>
      <c r="X268" s="30"/>
      <c r="Y268" s="30"/>
      <c r="Z268" s="30"/>
    </row>
    <row r="269" spans="1:27" s="5" customFormat="1" ht="24">
      <c r="A269" s="57"/>
      <c r="B269" s="63" t="s">
        <v>521</v>
      </c>
      <c r="C269" s="58" t="s">
        <v>777</v>
      </c>
      <c r="D269" s="59"/>
      <c r="E269" s="60"/>
      <c r="F269" s="59"/>
      <c r="G269" s="59" t="s">
        <v>701</v>
      </c>
      <c r="H269" s="59"/>
      <c r="I269" s="59"/>
      <c r="J269" s="59" t="s">
        <v>716</v>
      </c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1"/>
      <c r="W269" s="61"/>
      <c r="X269" s="61"/>
      <c r="Y269" s="61"/>
      <c r="Z269" s="61"/>
      <c r="AA269" s="5">
        <f>ROUND((130%*0.85*100),0)</f>
        <v>111</v>
      </c>
    </row>
    <row r="270" spans="1:27" s="5" customFormat="1" ht="24">
      <c r="A270" s="57"/>
      <c r="B270" s="63" t="s">
        <v>524</v>
      </c>
      <c r="C270" s="58" t="s">
        <v>778</v>
      </c>
      <c r="D270" s="59"/>
      <c r="E270" s="60"/>
      <c r="F270" s="59"/>
      <c r="G270" s="59" t="s">
        <v>640</v>
      </c>
      <c r="H270" s="59"/>
      <c r="I270" s="59"/>
      <c r="J270" s="59" t="s">
        <v>717</v>
      </c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1"/>
      <c r="W270" s="61"/>
      <c r="X270" s="61"/>
      <c r="Y270" s="61"/>
      <c r="Z270" s="61"/>
      <c r="AA270" s="5">
        <f>ROUND((89%*(0.85*0.8)*100),0)</f>
        <v>61</v>
      </c>
    </row>
    <row r="271" spans="1:26" ht="72">
      <c r="A271" s="41">
        <v>100</v>
      </c>
      <c r="B271" s="42" t="s">
        <v>243</v>
      </c>
      <c r="C271" s="43">
        <v>9.575</v>
      </c>
      <c r="D271" s="44">
        <v>7.79</v>
      </c>
      <c r="E271" s="45">
        <v>1.46</v>
      </c>
      <c r="F271" s="44" t="s">
        <v>244</v>
      </c>
      <c r="G271" s="44" t="s">
        <v>245</v>
      </c>
      <c r="H271" s="44">
        <v>14</v>
      </c>
      <c r="I271" s="44" t="s">
        <v>246</v>
      </c>
      <c r="J271" s="44">
        <v>580</v>
      </c>
      <c r="K271" s="45">
        <v>176</v>
      </c>
      <c r="L271" s="45" t="s">
        <v>831</v>
      </c>
      <c r="M271" s="45">
        <v>130</v>
      </c>
      <c r="N271" s="45">
        <v>89</v>
      </c>
      <c r="O271" s="45">
        <v>27</v>
      </c>
      <c r="P271" s="45">
        <v>16</v>
      </c>
      <c r="Q271" s="45">
        <v>292</v>
      </c>
      <c r="R271" s="45">
        <v>160</v>
      </c>
      <c r="S271" s="45">
        <v>0.85</v>
      </c>
      <c r="T271" s="45" t="s">
        <v>832</v>
      </c>
      <c r="U271" s="45" t="s">
        <v>247</v>
      </c>
      <c r="V271" s="30"/>
      <c r="W271" s="30"/>
      <c r="X271" s="30"/>
      <c r="Y271" s="30"/>
      <c r="Z271" s="30"/>
    </row>
    <row r="272" spans="1:27" s="5" customFormat="1" ht="24">
      <c r="A272" s="57"/>
      <c r="B272" s="63" t="s">
        <v>521</v>
      </c>
      <c r="C272" s="58" t="s">
        <v>777</v>
      </c>
      <c r="D272" s="59"/>
      <c r="E272" s="60"/>
      <c r="F272" s="59"/>
      <c r="G272" s="59" t="s">
        <v>544</v>
      </c>
      <c r="H272" s="59"/>
      <c r="I272" s="59"/>
      <c r="J272" s="59" t="s">
        <v>718</v>
      </c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1"/>
      <c r="W272" s="61"/>
      <c r="X272" s="61"/>
      <c r="Y272" s="61"/>
      <c r="Z272" s="61"/>
      <c r="AA272" s="5">
        <f>ROUND((130%*0.85*100),0)</f>
        <v>111</v>
      </c>
    </row>
    <row r="273" spans="1:27" s="5" customFormat="1" ht="24">
      <c r="A273" s="57"/>
      <c r="B273" s="63" t="s">
        <v>524</v>
      </c>
      <c r="C273" s="58" t="s">
        <v>778</v>
      </c>
      <c r="D273" s="59"/>
      <c r="E273" s="60"/>
      <c r="F273" s="59"/>
      <c r="G273" s="59" t="s">
        <v>698</v>
      </c>
      <c r="H273" s="59"/>
      <c r="I273" s="59"/>
      <c r="J273" s="59" t="s">
        <v>719</v>
      </c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1"/>
      <c r="W273" s="61"/>
      <c r="X273" s="61"/>
      <c r="Y273" s="61"/>
      <c r="Z273" s="61"/>
      <c r="AA273" s="5">
        <f>ROUND((89%*(0.85*0.8)*100),0)</f>
        <v>61</v>
      </c>
    </row>
    <row r="274" spans="1:26" ht="72">
      <c r="A274" s="41">
        <v>101</v>
      </c>
      <c r="B274" s="42" t="s">
        <v>248</v>
      </c>
      <c r="C274" s="43">
        <v>1</v>
      </c>
      <c r="D274" s="44">
        <v>968.45</v>
      </c>
      <c r="E274" s="45">
        <v>170.24</v>
      </c>
      <c r="F274" s="44" t="s">
        <v>249</v>
      </c>
      <c r="G274" s="44" t="s">
        <v>250</v>
      </c>
      <c r="H274" s="44">
        <v>170</v>
      </c>
      <c r="I274" s="44" t="s">
        <v>251</v>
      </c>
      <c r="J274" s="44">
        <v>7475</v>
      </c>
      <c r="K274" s="45">
        <v>2140</v>
      </c>
      <c r="L274" s="45" t="s">
        <v>831</v>
      </c>
      <c r="M274" s="45">
        <v>130</v>
      </c>
      <c r="N274" s="45">
        <v>89</v>
      </c>
      <c r="O274" s="45">
        <v>332</v>
      </c>
      <c r="P274" s="45">
        <v>193</v>
      </c>
      <c r="Q274" s="45">
        <v>3547</v>
      </c>
      <c r="R274" s="45">
        <v>1943</v>
      </c>
      <c r="S274" s="45">
        <v>0.85</v>
      </c>
      <c r="T274" s="45" t="s">
        <v>832</v>
      </c>
      <c r="U274" s="45" t="s">
        <v>252</v>
      </c>
      <c r="V274" s="30"/>
      <c r="W274" s="30"/>
      <c r="X274" s="30"/>
      <c r="Y274" s="30"/>
      <c r="Z274" s="30"/>
    </row>
    <row r="275" spans="1:27" s="5" customFormat="1" ht="24">
      <c r="A275" s="57"/>
      <c r="B275" s="63" t="s">
        <v>521</v>
      </c>
      <c r="C275" s="58" t="s">
        <v>777</v>
      </c>
      <c r="D275" s="59"/>
      <c r="E275" s="60"/>
      <c r="F275" s="59"/>
      <c r="G275" s="59" t="s">
        <v>720</v>
      </c>
      <c r="H275" s="59"/>
      <c r="I275" s="59"/>
      <c r="J275" s="59" t="s">
        <v>721</v>
      </c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1"/>
      <c r="W275" s="61"/>
      <c r="X275" s="61"/>
      <c r="Y275" s="61"/>
      <c r="Z275" s="61"/>
      <c r="AA275" s="5">
        <f>ROUND((130%*0.85*100),0)</f>
        <v>111</v>
      </c>
    </row>
    <row r="276" spans="1:27" s="5" customFormat="1" ht="24">
      <c r="A276" s="57"/>
      <c r="B276" s="63" t="s">
        <v>524</v>
      </c>
      <c r="C276" s="58" t="s">
        <v>778</v>
      </c>
      <c r="D276" s="59"/>
      <c r="E276" s="60"/>
      <c r="F276" s="59"/>
      <c r="G276" s="59" t="s">
        <v>722</v>
      </c>
      <c r="H276" s="59"/>
      <c r="I276" s="59"/>
      <c r="J276" s="59" t="s">
        <v>723</v>
      </c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1"/>
      <c r="W276" s="61"/>
      <c r="X276" s="61"/>
      <c r="Y276" s="61"/>
      <c r="Z276" s="61"/>
      <c r="AA276" s="5">
        <f>ROUND((89%*(0.85*0.8)*100),0)</f>
        <v>61</v>
      </c>
    </row>
    <row r="277" spans="1:26" ht="72">
      <c r="A277" s="41">
        <v>102</v>
      </c>
      <c r="B277" s="42" t="s">
        <v>253</v>
      </c>
      <c r="C277" s="43">
        <v>0.1</v>
      </c>
      <c r="D277" s="44">
        <v>3646.8</v>
      </c>
      <c r="E277" s="45" t="s">
        <v>254</v>
      </c>
      <c r="F277" s="44">
        <v>1138.99</v>
      </c>
      <c r="G277" s="44" t="s">
        <v>255</v>
      </c>
      <c r="H277" s="44" t="s">
        <v>256</v>
      </c>
      <c r="I277" s="44">
        <v>114</v>
      </c>
      <c r="J277" s="44">
        <v>2996</v>
      </c>
      <c r="K277" s="45" t="s">
        <v>257</v>
      </c>
      <c r="L277" s="45" t="s">
        <v>831</v>
      </c>
      <c r="M277" s="45">
        <v>130</v>
      </c>
      <c r="N277" s="45">
        <v>89</v>
      </c>
      <c r="O277" s="45">
        <v>90</v>
      </c>
      <c r="P277" s="45">
        <v>52</v>
      </c>
      <c r="Q277" s="45">
        <v>960</v>
      </c>
      <c r="R277" s="45">
        <v>526</v>
      </c>
      <c r="S277" s="45">
        <v>0.85</v>
      </c>
      <c r="T277" s="45" t="s">
        <v>832</v>
      </c>
      <c r="U277" s="45">
        <v>357</v>
      </c>
      <c r="V277" s="30"/>
      <c r="W277" s="30"/>
      <c r="X277" s="30"/>
      <c r="Y277" s="30"/>
      <c r="Z277" s="30"/>
    </row>
    <row r="278" spans="1:27" s="5" customFormat="1" ht="24">
      <c r="A278" s="57"/>
      <c r="B278" s="63" t="s">
        <v>521</v>
      </c>
      <c r="C278" s="58" t="s">
        <v>777</v>
      </c>
      <c r="D278" s="59"/>
      <c r="E278" s="60"/>
      <c r="F278" s="59"/>
      <c r="G278" s="59" t="s">
        <v>567</v>
      </c>
      <c r="H278" s="59"/>
      <c r="I278" s="59"/>
      <c r="J278" s="59" t="s">
        <v>724</v>
      </c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1"/>
      <c r="W278" s="61"/>
      <c r="X278" s="61"/>
      <c r="Y278" s="61"/>
      <c r="Z278" s="61"/>
      <c r="AA278" s="5">
        <f>ROUND((130%*0.85*100),0)</f>
        <v>111</v>
      </c>
    </row>
    <row r="279" spans="1:27" s="5" customFormat="1" ht="24">
      <c r="A279" s="57"/>
      <c r="B279" s="63" t="s">
        <v>524</v>
      </c>
      <c r="C279" s="58" t="s">
        <v>778</v>
      </c>
      <c r="D279" s="59"/>
      <c r="E279" s="60"/>
      <c r="F279" s="59"/>
      <c r="G279" s="59" t="s">
        <v>725</v>
      </c>
      <c r="H279" s="59"/>
      <c r="I279" s="59"/>
      <c r="J279" s="59" t="s">
        <v>726</v>
      </c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1"/>
      <c r="W279" s="61"/>
      <c r="X279" s="61"/>
      <c r="Y279" s="61"/>
      <c r="Z279" s="61"/>
      <c r="AA279" s="5">
        <f>ROUND((89%*(0.85*0.8)*100),0)</f>
        <v>61</v>
      </c>
    </row>
    <row r="280" spans="1:26" ht="60">
      <c r="A280" s="41">
        <v>103</v>
      </c>
      <c r="B280" s="42" t="s">
        <v>258</v>
      </c>
      <c r="C280" s="43">
        <v>1</v>
      </c>
      <c r="D280" s="44">
        <v>39.34</v>
      </c>
      <c r="E280" s="45" t="s">
        <v>259</v>
      </c>
      <c r="F280" s="44">
        <v>17.08</v>
      </c>
      <c r="G280" s="44" t="s">
        <v>260</v>
      </c>
      <c r="H280" s="44" t="s">
        <v>261</v>
      </c>
      <c r="I280" s="44">
        <v>17</v>
      </c>
      <c r="J280" s="44">
        <v>258</v>
      </c>
      <c r="K280" s="45" t="s">
        <v>262</v>
      </c>
      <c r="L280" s="45" t="s">
        <v>831</v>
      </c>
      <c r="M280" s="45">
        <v>80</v>
      </c>
      <c r="N280" s="45">
        <v>60</v>
      </c>
      <c r="O280" s="45">
        <v>13</v>
      </c>
      <c r="P280" s="45">
        <v>10</v>
      </c>
      <c r="Q280" s="45">
        <v>133</v>
      </c>
      <c r="R280" s="45">
        <v>94</v>
      </c>
      <c r="S280" s="45">
        <v>0.85</v>
      </c>
      <c r="T280" s="45">
        <v>0.8</v>
      </c>
      <c r="U280" s="45">
        <v>48</v>
      </c>
      <c r="V280" s="30"/>
      <c r="W280" s="30"/>
      <c r="X280" s="30"/>
      <c r="Y280" s="30"/>
      <c r="Z280" s="30"/>
    </row>
    <row r="281" spans="1:27" s="5" customFormat="1" ht="24">
      <c r="A281" s="57"/>
      <c r="B281" s="63" t="s">
        <v>521</v>
      </c>
      <c r="C281" s="58" t="s">
        <v>789</v>
      </c>
      <c r="D281" s="59"/>
      <c r="E281" s="60"/>
      <c r="F281" s="59"/>
      <c r="G281" s="59" t="s">
        <v>628</v>
      </c>
      <c r="H281" s="59"/>
      <c r="I281" s="59"/>
      <c r="J281" s="59" t="s">
        <v>727</v>
      </c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1"/>
      <c r="W281" s="61"/>
      <c r="X281" s="61"/>
      <c r="Y281" s="61"/>
      <c r="Z281" s="61"/>
      <c r="AA281" s="5">
        <f>ROUND((80%*0.85*100),0)</f>
        <v>68</v>
      </c>
    </row>
    <row r="282" spans="1:27" s="5" customFormat="1" ht="24">
      <c r="A282" s="57"/>
      <c r="B282" s="63" t="s">
        <v>524</v>
      </c>
      <c r="C282" s="58" t="s">
        <v>794</v>
      </c>
      <c r="D282" s="59"/>
      <c r="E282" s="60"/>
      <c r="F282" s="59"/>
      <c r="G282" s="59" t="s">
        <v>540</v>
      </c>
      <c r="H282" s="59"/>
      <c r="I282" s="59"/>
      <c r="J282" s="59" t="s">
        <v>686</v>
      </c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1"/>
      <c r="W282" s="61"/>
      <c r="X282" s="61"/>
      <c r="Y282" s="61"/>
      <c r="Z282" s="61"/>
      <c r="AA282" s="5">
        <f>ROUND((60%*0.8*100),0)</f>
        <v>48</v>
      </c>
    </row>
    <row r="283" spans="1:26" ht="120">
      <c r="A283" s="41">
        <v>104</v>
      </c>
      <c r="B283" s="42" t="s">
        <v>263</v>
      </c>
      <c r="C283" s="43">
        <v>1</v>
      </c>
      <c r="D283" s="44">
        <v>15.75</v>
      </c>
      <c r="E283" s="45" t="s">
        <v>264</v>
      </c>
      <c r="F283" s="44">
        <v>3.06</v>
      </c>
      <c r="G283" s="44" t="s">
        <v>265</v>
      </c>
      <c r="H283" s="44" t="s">
        <v>266</v>
      </c>
      <c r="I283" s="44">
        <v>3</v>
      </c>
      <c r="J283" s="44">
        <v>147</v>
      </c>
      <c r="K283" s="45" t="s">
        <v>267</v>
      </c>
      <c r="L283" s="45" t="s">
        <v>831</v>
      </c>
      <c r="M283" s="45">
        <v>80</v>
      </c>
      <c r="N283" s="45">
        <v>60</v>
      </c>
      <c r="O283" s="45">
        <v>8</v>
      </c>
      <c r="P283" s="45">
        <v>6</v>
      </c>
      <c r="Q283" s="45">
        <v>84</v>
      </c>
      <c r="R283" s="45">
        <v>60</v>
      </c>
      <c r="S283" s="45">
        <v>0.85</v>
      </c>
      <c r="T283" s="45">
        <v>0.8</v>
      </c>
      <c r="U283" s="45">
        <v>11</v>
      </c>
      <c r="V283" s="30"/>
      <c r="W283" s="30"/>
      <c r="X283" s="30"/>
      <c r="Y283" s="30"/>
      <c r="Z283" s="30"/>
    </row>
    <row r="284" spans="1:27" s="5" customFormat="1" ht="24">
      <c r="A284" s="57"/>
      <c r="B284" s="63" t="s">
        <v>521</v>
      </c>
      <c r="C284" s="58" t="s">
        <v>789</v>
      </c>
      <c r="D284" s="59"/>
      <c r="E284" s="60"/>
      <c r="F284" s="59"/>
      <c r="G284" s="59" t="s">
        <v>608</v>
      </c>
      <c r="H284" s="59"/>
      <c r="I284" s="59"/>
      <c r="J284" s="59" t="s">
        <v>728</v>
      </c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1"/>
      <c r="W284" s="61"/>
      <c r="X284" s="61"/>
      <c r="Y284" s="61"/>
      <c r="Z284" s="61"/>
      <c r="AA284" s="5">
        <f>ROUND((80%*0.85*100),0)</f>
        <v>68</v>
      </c>
    </row>
    <row r="285" spans="1:27" s="5" customFormat="1" ht="24">
      <c r="A285" s="57"/>
      <c r="B285" s="63" t="s">
        <v>524</v>
      </c>
      <c r="C285" s="58" t="s">
        <v>794</v>
      </c>
      <c r="D285" s="59"/>
      <c r="E285" s="60"/>
      <c r="F285" s="59"/>
      <c r="G285" s="59" t="s">
        <v>580</v>
      </c>
      <c r="H285" s="59"/>
      <c r="I285" s="59"/>
      <c r="J285" s="59" t="s">
        <v>729</v>
      </c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1"/>
      <c r="W285" s="61"/>
      <c r="X285" s="61"/>
      <c r="Y285" s="61"/>
      <c r="Z285" s="61"/>
      <c r="AA285" s="5">
        <f>ROUND((60%*0.8*100),0)</f>
        <v>48</v>
      </c>
    </row>
    <row r="286" spans="1:26" ht="60">
      <c r="A286" s="41">
        <v>105</v>
      </c>
      <c r="B286" s="42" t="s">
        <v>884</v>
      </c>
      <c r="C286" s="43">
        <v>2</v>
      </c>
      <c r="D286" s="44">
        <v>80.44</v>
      </c>
      <c r="E286" s="45" t="s">
        <v>885</v>
      </c>
      <c r="F286" s="44"/>
      <c r="G286" s="44" t="s">
        <v>268</v>
      </c>
      <c r="H286" s="44" t="s">
        <v>269</v>
      </c>
      <c r="I286" s="44"/>
      <c r="J286" s="44">
        <v>1246</v>
      </c>
      <c r="K286" s="45" t="s">
        <v>270</v>
      </c>
      <c r="L286" s="45" t="s">
        <v>831</v>
      </c>
      <c r="M286" s="45">
        <v>128</v>
      </c>
      <c r="N286" s="45">
        <v>83</v>
      </c>
      <c r="O286" s="45">
        <v>69</v>
      </c>
      <c r="P286" s="45">
        <v>38</v>
      </c>
      <c r="Q286" s="45">
        <v>740</v>
      </c>
      <c r="R286" s="45">
        <v>384</v>
      </c>
      <c r="S286" s="45">
        <v>0.85</v>
      </c>
      <c r="T286" s="45" t="s">
        <v>832</v>
      </c>
      <c r="U286" s="45"/>
      <c r="V286" s="30"/>
      <c r="W286" s="30"/>
      <c r="X286" s="30"/>
      <c r="Y286" s="30"/>
      <c r="Z286" s="30"/>
    </row>
    <row r="287" spans="1:27" s="5" customFormat="1" ht="24">
      <c r="A287" s="57"/>
      <c r="B287" s="63" t="s">
        <v>521</v>
      </c>
      <c r="C287" s="58" t="s">
        <v>781</v>
      </c>
      <c r="D287" s="59"/>
      <c r="E287" s="60"/>
      <c r="F287" s="59"/>
      <c r="G287" s="59" t="s">
        <v>730</v>
      </c>
      <c r="H287" s="59"/>
      <c r="I287" s="59"/>
      <c r="J287" s="59" t="s">
        <v>731</v>
      </c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1"/>
      <c r="W287" s="61"/>
      <c r="X287" s="61"/>
      <c r="Y287" s="61"/>
      <c r="Z287" s="61"/>
      <c r="AA287" s="5">
        <f>ROUND((128%*0.85*100),0)</f>
        <v>109</v>
      </c>
    </row>
    <row r="288" spans="1:27" s="5" customFormat="1" ht="24">
      <c r="A288" s="57"/>
      <c r="B288" s="63" t="s">
        <v>524</v>
      </c>
      <c r="C288" s="58" t="s">
        <v>782</v>
      </c>
      <c r="D288" s="59"/>
      <c r="E288" s="60"/>
      <c r="F288" s="59"/>
      <c r="G288" s="59" t="s">
        <v>643</v>
      </c>
      <c r="H288" s="59"/>
      <c r="I288" s="59"/>
      <c r="J288" s="59" t="s">
        <v>732</v>
      </c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1"/>
      <c r="W288" s="61"/>
      <c r="X288" s="61"/>
      <c r="Y288" s="61"/>
      <c r="Z288" s="61"/>
      <c r="AA288" s="5">
        <f>ROUND((83%*(0.85*0.8)*100),0)</f>
        <v>56</v>
      </c>
    </row>
    <row r="289" spans="1:26" ht="17.25" customHeight="1">
      <c r="A289" s="103" t="s">
        <v>271</v>
      </c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30"/>
      <c r="W289" s="30"/>
      <c r="X289" s="30"/>
      <c r="Y289" s="30"/>
      <c r="Z289" s="30"/>
    </row>
    <row r="290" spans="1:26" ht="48">
      <c r="A290" s="41">
        <v>106</v>
      </c>
      <c r="B290" s="42" t="s">
        <v>272</v>
      </c>
      <c r="C290" s="43">
        <v>0.2606</v>
      </c>
      <c r="D290" s="44">
        <v>1782.49</v>
      </c>
      <c r="E290" s="45">
        <v>1193.94</v>
      </c>
      <c r="F290" s="44" t="s">
        <v>273</v>
      </c>
      <c r="G290" s="44" t="s">
        <v>274</v>
      </c>
      <c r="H290" s="44">
        <v>312</v>
      </c>
      <c r="I290" s="44" t="s">
        <v>275</v>
      </c>
      <c r="J290" s="44">
        <v>4906</v>
      </c>
      <c r="K290" s="45">
        <v>3914</v>
      </c>
      <c r="L290" s="45" t="s">
        <v>831</v>
      </c>
      <c r="M290" s="45">
        <v>80</v>
      </c>
      <c r="N290" s="45">
        <v>45</v>
      </c>
      <c r="O290" s="45">
        <v>264</v>
      </c>
      <c r="P290" s="45">
        <v>126</v>
      </c>
      <c r="Q290" s="45">
        <v>2815</v>
      </c>
      <c r="R290" s="45">
        <v>1267</v>
      </c>
      <c r="S290" s="45">
        <v>0.85</v>
      </c>
      <c r="T290" s="45" t="s">
        <v>832</v>
      </c>
      <c r="U290" s="45" t="s">
        <v>276</v>
      </c>
      <c r="V290" s="30"/>
      <c r="W290" s="30"/>
      <c r="X290" s="30"/>
      <c r="Y290" s="30"/>
      <c r="Z290" s="30"/>
    </row>
    <row r="291" spans="1:27" s="5" customFormat="1" ht="24">
      <c r="A291" s="57"/>
      <c r="B291" s="63" t="s">
        <v>521</v>
      </c>
      <c r="C291" s="58" t="s">
        <v>789</v>
      </c>
      <c r="D291" s="59"/>
      <c r="E291" s="60"/>
      <c r="F291" s="59"/>
      <c r="G291" s="59" t="s">
        <v>733</v>
      </c>
      <c r="H291" s="59"/>
      <c r="I291" s="59"/>
      <c r="J291" s="59" t="s">
        <v>734</v>
      </c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1"/>
      <c r="W291" s="61"/>
      <c r="X291" s="61"/>
      <c r="Y291" s="61"/>
      <c r="Z291" s="61"/>
      <c r="AA291" s="5">
        <f>ROUND((80%*0.85*100),0)</f>
        <v>68</v>
      </c>
    </row>
    <row r="292" spans="1:27" s="5" customFormat="1" ht="24">
      <c r="A292" s="57"/>
      <c r="B292" s="63" t="s">
        <v>524</v>
      </c>
      <c r="C292" s="58" t="s">
        <v>790</v>
      </c>
      <c r="D292" s="59"/>
      <c r="E292" s="60"/>
      <c r="F292" s="59"/>
      <c r="G292" s="59" t="s">
        <v>613</v>
      </c>
      <c r="H292" s="59"/>
      <c r="I292" s="59"/>
      <c r="J292" s="59" t="s">
        <v>614</v>
      </c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1"/>
      <c r="W292" s="61"/>
      <c r="X292" s="61"/>
      <c r="Y292" s="61"/>
      <c r="Z292" s="61"/>
      <c r="AA292" s="5">
        <f>ROUND((45%*(0.85*0.8)*100),0)</f>
        <v>31</v>
      </c>
    </row>
    <row r="293" spans="1:26" ht="96">
      <c r="A293" s="41">
        <v>107</v>
      </c>
      <c r="B293" s="42" t="s">
        <v>277</v>
      </c>
      <c r="C293" s="43">
        <v>0.2606</v>
      </c>
      <c r="D293" s="44">
        <v>26746.7</v>
      </c>
      <c r="E293" s="45" t="s">
        <v>278</v>
      </c>
      <c r="F293" s="44" t="s">
        <v>279</v>
      </c>
      <c r="G293" s="44" t="s">
        <v>280</v>
      </c>
      <c r="H293" s="44" t="s">
        <v>281</v>
      </c>
      <c r="I293" s="44" t="s">
        <v>282</v>
      </c>
      <c r="J293" s="44">
        <v>31182</v>
      </c>
      <c r="K293" s="45" t="s">
        <v>283</v>
      </c>
      <c r="L293" s="45" t="s">
        <v>831</v>
      </c>
      <c r="M293" s="45">
        <v>142</v>
      </c>
      <c r="N293" s="45">
        <v>95</v>
      </c>
      <c r="O293" s="45">
        <v>297</v>
      </c>
      <c r="P293" s="45">
        <v>169</v>
      </c>
      <c r="Q293" s="45">
        <v>3172</v>
      </c>
      <c r="R293" s="45">
        <v>1698</v>
      </c>
      <c r="S293" s="45">
        <v>0.85</v>
      </c>
      <c r="T293" s="45" t="s">
        <v>832</v>
      </c>
      <c r="U293" s="45" t="s">
        <v>284</v>
      </c>
      <c r="V293" s="30"/>
      <c r="W293" s="30"/>
      <c r="X293" s="30"/>
      <c r="Y293" s="30"/>
      <c r="Z293" s="30"/>
    </row>
    <row r="294" spans="1:27" s="5" customFormat="1" ht="24">
      <c r="A294" s="57"/>
      <c r="B294" s="63" t="s">
        <v>521</v>
      </c>
      <c r="C294" s="58" t="s">
        <v>785</v>
      </c>
      <c r="D294" s="59"/>
      <c r="E294" s="60"/>
      <c r="F294" s="59"/>
      <c r="G294" s="59" t="s">
        <v>735</v>
      </c>
      <c r="H294" s="59"/>
      <c r="I294" s="59"/>
      <c r="J294" s="59" t="s">
        <v>736</v>
      </c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1"/>
      <c r="W294" s="61"/>
      <c r="X294" s="61"/>
      <c r="Y294" s="61"/>
      <c r="Z294" s="61"/>
      <c r="AA294" s="5">
        <f>ROUND((142%*0.85*100),0)</f>
        <v>121</v>
      </c>
    </row>
    <row r="295" spans="1:27" s="5" customFormat="1" ht="24">
      <c r="A295" s="57"/>
      <c r="B295" s="63" t="s">
        <v>524</v>
      </c>
      <c r="C295" s="58" t="s">
        <v>786</v>
      </c>
      <c r="D295" s="59"/>
      <c r="E295" s="60"/>
      <c r="F295" s="59"/>
      <c r="G295" s="59" t="s">
        <v>737</v>
      </c>
      <c r="H295" s="59"/>
      <c r="I295" s="59"/>
      <c r="J295" s="59" t="s">
        <v>738</v>
      </c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1"/>
      <c r="W295" s="61"/>
      <c r="X295" s="61"/>
      <c r="Y295" s="61"/>
      <c r="Z295" s="61"/>
      <c r="AA295" s="5">
        <f>ROUND((95%*(0.85*0.8)*100),0)</f>
        <v>65</v>
      </c>
    </row>
    <row r="296" spans="1:26" ht="60">
      <c r="A296" s="41">
        <v>108</v>
      </c>
      <c r="B296" s="42" t="s">
        <v>285</v>
      </c>
      <c r="C296" s="43">
        <v>0.2606</v>
      </c>
      <c r="D296" s="44">
        <v>1804.7</v>
      </c>
      <c r="E296" s="45" t="s">
        <v>286</v>
      </c>
      <c r="F296" s="44" t="s">
        <v>287</v>
      </c>
      <c r="G296" s="44" t="s">
        <v>288</v>
      </c>
      <c r="H296" s="44" t="s">
        <v>289</v>
      </c>
      <c r="I296" s="44" t="s">
        <v>290</v>
      </c>
      <c r="J296" s="44">
        <v>2049</v>
      </c>
      <c r="K296" s="45" t="s">
        <v>291</v>
      </c>
      <c r="L296" s="45" t="s">
        <v>831</v>
      </c>
      <c r="M296" s="45">
        <v>142</v>
      </c>
      <c r="N296" s="45">
        <v>95</v>
      </c>
      <c r="O296" s="45">
        <v>13</v>
      </c>
      <c r="P296" s="45">
        <v>7</v>
      </c>
      <c r="Q296" s="45">
        <v>144</v>
      </c>
      <c r="R296" s="45">
        <v>77</v>
      </c>
      <c r="S296" s="45">
        <v>0.85</v>
      </c>
      <c r="T296" s="45" t="s">
        <v>832</v>
      </c>
      <c r="U296" s="45" t="s">
        <v>292</v>
      </c>
      <c r="V296" s="30"/>
      <c r="W296" s="30"/>
      <c r="X296" s="30"/>
      <c r="Y296" s="30"/>
      <c r="Z296" s="30"/>
    </row>
    <row r="297" spans="1:27" s="5" customFormat="1" ht="24">
      <c r="A297" s="57"/>
      <c r="B297" s="63" t="s">
        <v>521</v>
      </c>
      <c r="C297" s="58" t="s">
        <v>785</v>
      </c>
      <c r="D297" s="59"/>
      <c r="E297" s="60"/>
      <c r="F297" s="59"/>
      <c r="G297" s="59" t="s">
        <v>628</v>
      </c>
      <c r="H297" s="59"/>
      <c r="I297" s="59"/>
      <c r="J297" s="59" t="s">
        <v>739</v>
      </c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1"/>
      <c r="W297" s="61"/>
      <c r="X297" s="61"/>
      <c r="Y297" s="61"/>
      <c r="Z297" s="61"/>
      <c r="AA297" s="5">
        <f>ROUND((142%*0.85*100),0)</f>
        <v>121</v>
      </c>
    </row>
    <row r="298" spans="1:27" s="5" customFormat="1" ht="24">
      <c r="A298" s="57"/>
      <c r="B298" s="63" t="s">
        <v>524</v>
      </c>
      <c r="C298" s="58" t="s">
        <v>786</v>
      </c>
      <c r="D298" s="59"/>
      <c r="E298" s="60"/>
      <c r="F298" s="59"/>
      <c r="G298" s="59" t="s">
        <v>574</v>
      </c>
      <c r="H298" s="59"/>
      <c r="I298" s="59"/>
      <c r="J298" s="59" t="s">
        <v>740</v>
      </c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1"/>
      <c r="W298" s="61"/>
      <c r="X298" s="61"/>
      <c r="Y298" s="61"/>
      <c r="Z298" s="61"/>
      <c r="AA298" s="5">
        <f>ROUND((95%*(0.85*0.8)*100),0)</f>
        <v>65</v>
      </c>
    </row>
    <row r="299" spans="1:26" ht="36">
      <c r="A299" s="41">
        <v>109</v>
      </c>
      <c r="B299" s="42" t="s">
        <v>293</v>
      </c>
      <c r="C299" s="43">
        <v>0.652</v>
      </c>
      <c r="D299" s="44">
        <v>3100.02</v>
      </c>
      <c r="E299" s="45" t="s">
        <v>294</v>
      </c>
      <c r="F299" s="44" t="s">
        <v>295</v>
      </c>
      <c r="G299" s="44" t="s">
        <v>296</v>
      </c>
      <c r="H299" s="44" t="s">
        <v>297</v>
      </c>
      <c r="I299" s="44" t="s">
        <v>298</v>
      </c>
      <c r="J299" s="44">
        <v>8215</v>
      </c>
      <c r="K299" s="45" t="s">
        <v>299</v>
      </c>
      <c r="L299" s="45" t="s">
        <v>831</v>
      </c>
      <c r="M299" s="45">
        <v>142</v>
      </c>
      <c r="N299" s="45">
        <v>95</v>
      </c>
      <c r="O299" s="45">
        <v>9</v>
      </c>
      <c r="P299" s="45">
        <v>5</v>
      </c>
      <c r="Q299" s="45">
        <v>86</v>
      </c>
      <c r="R299" s="45">
        <v>46</v>
      </c>
      <c r="S299" s="45">
        <v>0.85</v>
      </c>
      <c r="T299" s="45" t="s">
        <v>832</v>
      </c>
      <c r="U299" s="45" t="s">
        <v>300</v>
      </c>
      <c r="V299" s="30"/>
      <c r="W299" s="30"/>
      <c r="X299" s="30"/>
      <c r="Y299" s="30"/>
      <c r="Z299" s="30"/>
    </row>
    <row r="300" spans="1:27" s="5" customFormat="1" ht="24">
      <c r="A300" s="57"/>
      <c r="B300" s="63" t="s">
        <v>521</v>
      </c>
      <c r="C300" s="58" t="s">
        <v>785</v>
      </c>
      <c r="D300" s="59"/>
      <c r="E300" s="60"/>
      <c r="F300" s="59"/>
      <c r="G300" s="59" t="s">
        <v>566</v>
      </c>
      <c r="H300" s="59"/>
      <c r="I300" s="59"/>
      <c r="J300" s="59" t="s">
        <v>587</v>
      </c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1"/>
      <c r="W300" s="61"/>
      <c r="X300" s="61"/>
      <c r="Y300" s="61"/>
      <c r="Z300" s="61"/>
      <c r="AA300" s="5">
        <f>ROUND((142%*0.85*100),0)</f>
        <v>121</v>
      </c>
    </row>
    <row r="301" spans="1:27" s="5" customFormat="1" ht="24">
      <c r="A301" s="57"/>
      <c r="B301" s="63" t="s">
        <v>524</v>
      </c>
      <c r="C301" s="58" t="s">
        <v>786</v>
      </c>
      <c r="D301" s="59"/>
      <c r="E301" s="60"/>
      <c r="F301" s="59"/>
      <c r="G301" s="59" t="s">
        <v>568</v>
      </c>
      <c r="H301" s="59"/>
      <c r="I301" s="59"/>
      <c r="J301" s="59" t="s">
        <v>708</v>
      </c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1"/>
      <c r="W301" s="61"/>
      <c r="X301" s="61"/>
      <c r="Y301" s="61"/>
      <c r="Z301" s="61"/>
      <c r="AA301" s="5">
        <f>ROUND((95%*(0.85*0.8)*100),0)</f>
        <v>65</v>
      </c>
    </row>
    <row r="302" spans="1:26" ht="48">
      <c r="A302" s="41">
        <v>110</v>
      </c>
      <c r="B302" s="42" t="s">
        <v>301</v>
      </c>
      <c r="C302" s="43">
        <v>0.2606</v>
      </c>
      <c r="D302" s="44">
        <v>1882.77</v>
      </c>
      <c r="E302" s="45" t="s">
        <v>302</v>
      </c>
      <c r="F302" s="44" t="s">
        <v>303</v>
      </c>
      <c r="G302" s="44" t="s">
        <v>304</v>
      </c>
      <c r="H302" s="44" t="s">
        <v>305</v>
      </c>
      <c r="I302" s="44" t="s">
        <v>306</v>
      </c>
      <c r="J302" s="44">
        <v>3827</v>
      </c>
      <c r="K302" s="45" t="s">
        <v>307</v>
      </c>
      <c r="L302" s="45" t="s">
        <v>831</v>
      </c>
      <c r="M302" s="45">
        <v>142</v>
      </c>
      <c r="N302" s="45">
        <v>95</v>
      </c>
      <c r="O302" s="45">
        <v>240</v>
      </c>
      <c r="P302" s="45">
        <v>136</v>
      </c>
      <c r="Q302" s="45">
        <v>2560</v>
      </c>
      <c r="R302" s="45">
        <v>1370</v>
      </c>
      <c r="S302" s="45">
        <v>0.85</v>
      </c>
      <c r="T302" s="45" t="s">
        <v>832</v>
      </c>
      <c r="U302" s="45" t="s">
        <v>308</v>
      </c>
      <c r="V302" s="30"/>
      <c r="W302" s="30"/>
      <c r="X302" s="30"/>
      <c r="Y302" s="30"/>
      <c r="Z302" s="30"/>
    </row>
    <row r="303" spans="1:27" s="5" customFormat="1" ht="24">
      <c r="A303" s="57"/>
      <c r="B303" s="63" t="s">
        <v>521</v>
      </c>
      <c r="C303" s="58" t="s">
        <v>785</v>
      </c>
      <c r="D303" s="59"/>
      <c r="E303" s="60"/>
      <c r="F303" s="59"/>
      <c r="G303" s="59" t="s">
        <v>741</v>
      </c>
      <c r="H303" s="59"/>
      <c r="I303" s="59"/>
      <c r="J303" s="59" t="s">
        <v>742</v>
      </c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1"/>
      <c r="W303" s="61"/>
      <c r="X303" s="61"/>
      <c r="Y303" s="61"/>
      <c r="Z303" s="61"/>
      <c r="AA303" s="5">
        <f>ROUND((142%*0.85*100),0)</f>
        <v>121</v>
      </c>
    </row>
    <row r="304" spans="1:27" s="5" customFormat="1" ht="24">
      <c r="A304" s="57"/>
      <c r="B304" s="63" t="s">
        <v>524</v>
      </c>
      <c r="C304" s="58" t="s">
        <v>786</v>
      </c>
      <c r="D304" s="59"/>
      <c r="E304" s="60"/>
      <c r="F304" s="59"/>
      <c r="G304" s="59" t="s">
        <v>743</v>
      </c>
      <c r="H304" s="59"/>
      <c r="I304" s="59"/>
      <c r="J304" s="59" t="s">
        <v>744</v>
      </c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1"/>
      <c r="W304" s="61"/>
      <c r="X304" s="61"/>
      <c r="Y304" s="61"/>
      <c r="Z304" s="61"/>
      <c r="AA304" s="5">
        <f>ROUND((95%*(0.85*0.8)*100),0)</f>
        <v>65</v>
      </c>
    </row>
    <row r="305" spans="1:26" ht="72">
      <c r="A305" s="36">
        <v>111</v>
      </c>
      <c r="B305" s="37" t="s">
        <v>309</v>
      </c>
      <c r="C305" s="38">
        <v>18.55</v>
      </c>
      <c r="D305" s="39">
        <v>538</v>
      </c>
      <c r="E305" s="40" t="s">
        <v>194</v>
      </c>
      <c r="F305" s="39"/>
      <c r="G305" s="39">
        <v>9980</v>
      </c>
      <c r="H305" s="39" t="s">
        <v>310</v>
      </c>
      <c r="I305" s="39"/>
      <c r="J305" s="39">
        <v>45728</v>
      </c>
      <c r="K305" s="40" t="s">
        <v>311</v>
      </c>
      <c r="L305" s="40" t="s">
        <v>836</v>
      </c>
      <c r="M305" s="40">
        <v>142</v>
      </c>
      <c r="N305" s="40">
        <v>95</v>
      </c>
      <c r="O305" s="40"/>
      <c r="P305" s="40"/>
      <c r="Q305" s="40"/>
      <c r="R305" s="40"/>
      <c r="S305" s="40">
        <v>0.85</v>
      </c>
      <c r="T305" s="40" t="s">
        <v>832</v>
      </c>
      <c r="U305" s="40"/>
      <c r="V305" s="30"/>
      <c r="W305" s="30"/>
      <c r="X305" s="30"/>
      <c r="Y305" s="30"/>
      <c r="Z305" s="30"/>
    </row>
    <row r="306" spans="1:26" ht="72">
      <c r="A306" s="41">
        <v>112</v>
      </c>
      <c r="B306" s="42" t="s">
        <v>312</v>
      </c>
      <c r="C306" s="43">
        <v>0.899</v>
      </c>
      <c r="D306" s="44">
        <v>4820.77</v>
      </c>
      <c r="E306" s="45">
        <v>112.6</v>
      </c>
      <c r="F306" s="44" t="s">
        <v>313</v>
      </c>
      <c r="G306" s="44" t="s">
        <v>314</v>
      </c>
      <c r="H306" s="44">
        <v>101</v>
      </c>
      <c r="I306" s="44" t="s">
        <v>315</v>
      </c>
      <c r="J306" s="44">
        <v>28026</v>
      </c>
      <c r="K306" s="45">
        <v>1273</v>
      </c>
      <c r="L306" s="45" t="s">
        <v>831</v>
      </c>
      <c r="M306" s="45">
        <v>95</v>
      </c>
      <c r="N306" s="45">
        <v>50</v>
      </c>
      <c r="O306" s="45">
        <v>789</v>
      </c>
      <c r="P306" s="45">
        <v>353</v>
      </c>
      <c r="Q306" s="45">
        <v>8431</v>
      </c>
      <c r="R306" s="45">
        <v>3550</v>
      </c>
      <c r="S306" s="45">
        <v>0.85</v>
      </c>
      <c r="T306" s="45" t="s">
        <v>832</v>
      </c>
      <c r="U306" s="45" t="s">
        <v>316</v>
      </c>
      <c r="V306" s="30"/>
      <c r="W306" s="30"/>
      <c r="X306" s="30"/>
      <c r="Y306" s="30"/>
      <c r="Z306" s="30"/>
    </row>
    <row r="307" spans="1:27" s="5" customFormat="1" ht="24">
      <c r="A307" s="57"/>
      <c r="B307" s="63" t="s">
        <v>521</v>
      </c>
      <c r="C307" s="58" t="s">
        <v>779</v>
      </c>
      <c r="D307" s="59"/>
      <c r="E307" s="60"/>
      <c r="F307" s="59"/>
      <c r="G307" s="59" t="s">
        <v>745</v>
      </c>
      <c r="H307" s="59"/>
      <c r="I307" s="59"/>
      <c r="J307" s="59" t="s">
        <v>746</v>
      </c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1"/>
      <c r="W307" s="61"/>
      <c r="X307" s="61"/>
      <c r="Y307" s="61"/>
      <c r="Z307" s="61"/>
      <c r="AA307" s="5">
        <f>ROUND((95%*0.85*100),0)</f>
        <v>81</v>
      </c>
    </row>
    <row r="308" spans="1:27" s="5" customFormat="1" ht="24">
      <c r="A308" s="57"/>
      <c r="B308" s="63" t="s">
        <v>524</v>
      </c>
      <c r="C308" s="58" t="s">
        <v>795</v>
      </c>
      <c r="D308" s="59"/>
      <c r="E308" s="60"/>
      <c r="F308" s="59"/>
      <c r="G308" s="59" t="s">
        <v>747</v>
      </c>
      <c r="H308" s="59"/>
      <c r="I308" s="59"/>
      <c r="J308" s="59" t="s">
        <v>748</v>
      </c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1"/>
      <c r="W308" s="61"/>
      <c r="X308" s="61"/>
      <c r="Y308" s="61"/>
      <c r="Z308" s="61"/>
      <c r="AA308" s="5">
        <f>ROUND((50%*(0.85*0.8)*100),0)</f>
        <v>34</v>
      </c>
    </row>
    <row r="309" spans="1:26" ht="72">
      <c r="A309" s="41">
        <v>113</v>
      </c>
      <c r="B309" s="42" t="s">
        <v>317</v>
      </c>
      <c r="C309" s="43">
        <v>0.323</v>
      </c>
      <c r="D309" s="44">
        <v>7516.06</v>
      </c>
      <c r="E309" s="45" t="s">
        <v>318</v>
      </c>
      <c r="F309" s="44" t="s">
        <v>319</v>
      </c>
      <c r="G309" s="44" t="s">
        <v>320</v>
      </c>
      <c r="H309" s="44" t="s">
        <v>321</v>
      </c>
      <c r="I309" s="44" t="s">
        <v>322</v>
      </c>
      <c r="J309" s="44">
        <v>16921</v>
      </c>
      <c r="K309" s="45" t="s">
        <v>323</v>
      </c>
      <c r="L309" s="45" t="s">
        <v>831</v>
      </c>
      <c r="M309" s="45">
        <v>95</v>
      </c>
      <c r="N309" s="45">
        <v>50</v>
      </c>
      <c r="O309" s="45">
        <v>477</v>
      </c>
      <c r="P309" s="45">
        <v>213</v>
      </c>
      <c r="Q309" s="45">
        <v>5099</v>
      </c>
      <c r="R309" s="45">
        <v>2147</v>
      </c>
      <c r="S309" s="45">
        <v>0.85</v>
      </c>
      <c r="T309" s="45" t="s">
        <v>832</v>
      </c>
      <c r="U309" s="45" t="s">
        <v>324</v>
      </c>
      <c r="V309" s="30"/>
      <c r="W309" s="30"/>
      <c r="X309" s="30"/>
      <c r="Y309" s="30"/>
      <c r="Z309" s="30"/>
    </row>
    <row r="310" spans="1:27" s="5" customFormat="1" ht="24">
      <c r="A310" s="57"/>
      <c r="B310" s="63" t="s">
        <v>521</v>
      </c>
      <c r="C310" s="58" t="s">
        <v>779</v>
      </c>
      <c r="D310" s="59"/>
      <c r="E310" s="60"/>
      <c r="F310" s="59"/>
      <c r="G310" s="59" t="s">
        <v>749</v>
      </c>
      <c r="H310" s="59"/>
      <c r="I310" s="59"/>
      <c r="J310" s="59" t="s">
        <v>750</v>
      </c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1"/>
      <c r="W310" s="61"/>
      <c r="X310" s="61"/>
      <c r="Y310" s="61"/>
      <c r="Z310" s="61"/>
      <c r="AA310" s="5">
        <f>ROUND((95%*0.85*100),0)</f>
        <v>81</v>
      </c>
    </row>
    <row r="311" spans="1:27" s="5" customFormat="1" ht="24">
      <c r="A311" s="57"/>
      <c r="B311" s="63" t="s">
        <v>524</v>
      </c>
      <c r="C311" s="58" t="s">
        <v>795</v>
      </c>
      <c r="D311" s="59"/>
      <c r="E311" s="60"/>
      <c r="F311" s="59"/>
      <c r="G311" s="59" t="s">
        <v>751</v>
      </c>
      <c r="H311" s="59"/>
      <c r="I311" s="59"/>
      <c r="J311" s="59" t="s">
        <v>752</v>
      </c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1"/>
      <c r="W311" s="61"/>
      <c r="X311" s="61"/>
      <c r="Y311" s="61"/>
      <c r="Z311" s="61"/>
      <c r="AA311" s="5">
        <f>ROUND((50%*(0.85*0.8)*100),0)</f>
        <v>34</v>
      </c>
    </row>
    <row r="312" spans="1:26" ht="60">
      <c r="A312" s="41">
        <v>114</v>
      </c>
      <c r="B312" s="42" t="s">
        <v>325</v>
      </c>
      <c r="C312" s="43">
        <v>0.48</v>
      </c>
      <c r="D312" s="44">
        <v>2445.28</v>
      </c>
      <c r="E312" s="45">
        <v>2445.28</v>
      </c>
      <c r="F312" s="44"/>
      <c r="G312" s="44" t="s">
        <v>326</v>
      </c>
      <c r="H312" s="44">
        <v>1174</v>
      </c>
      <c r="I312" s="44"/>
      <c r="J312" s="44">
        <v>14759</v>
      </c>
      <c r="K312" s="45">
        <v>14759</v>
      </c>
      <c r="L312" s="45" t="s">
        <v>831</v>
      </c>
      <c r="M312" s="45">
        <v>80</v>
      </c>
      <c r="N312" s="45">
        <v>45</v>
      </c>
      <c r="O312" s="45">
        <v>939</v>
      </c>
      <c r="P312" s="45">
        <v>449</v>
      </c>
      <c r="Q312" s="45">
        <v>10036</v>
      </c>
      <c r="R312" s="45">
        <v>4516</v>
      </c>
      <c r="S312" s="45">
        <v>0.85</v>
      </c>
      <c r="T312" s="45" t="s">
        <v>832</v>
      </c>
      <c r="U312" s="45"/>
      <c r="V312" s="30"/>
      <c r="W312" s="30"/>
      <c r="X312" s="30"/>
      <c r="Y312" s="30"/>
      <c r="Z312" s="30"/>
    </row>
    <row r="313" spans="1:27" s="5" customFormat="1" ht="24">
      <c r="A313" s="57"/>
      <c r="B313" s="63" t="s">
        <v>521</v>
      </c>
      <c r="C313" s="58" t="s">
        <v>789</v>
      </c>
      <c r="D313" s="59"/>
      <c r="E313" s="60"/>
      <c r="F313" s="59"/>
      <c r="G313" s="59" t="s">
        <v>753</v>
      </c>
      <c r="H313" s="59"/>
      <c r="I313" s="59"/>
      <c r="J313" s="59" t="s">
        <v>754</v>
      </c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1"/>
      <c r="W313" s="61"/>
      <c r="X313" s="61"/>
      <c r="Y313" s="61"/>
      <c r="Z313" s="61"/>
      <c r="AA313" s="5">
        <f>ROUND((80%*0.85*100),0)</f>
        <v>68</v>
      </c>
    </row>
    <row r="314" spans="1:27" s="5" customFormat="1" ht="24">
      <c r="A314" s="57"/>
      <c r="B314" s="63" t="s">
        <v>524</v>
      </c>
      <c r="C314" s="58" t="s">
        <v>790</v>
      </c>
      <c r="D314" s="59"/>
      <c r="E314" s="60"/>
      <c r="F314" s="59"/>
      <c r="G314" s="59" t="s">
        <v>755</v>
      </c>
      <c r="H314" s="59"/>
      <c r="I314" s="59"/>
      <c r="J314" s="59" t="s">
        <v>756</v>
      </c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1"/>
      <c r="W314" s="61"/>
      <c r="X314" s="61"/>
      <c r="Y314" s="61"/>
      <c r="Z314" s="61"/>
      <c r="AA314" s="5">
        <f>ROUND((45%*(0.85*0.8)*100),0)</f>
        <v>31</v>
      </c>
    </row>
    <row r="315" spans="1:26" ht="60">
      <c r="A315" s="41">
        <v>115</v>
      </c>
      <c r="B315" s="42" t="s">
        <v>325</v>
      </c>
      <c r="C315" s="43">
        <v>1.59</v>
      </c>
      <c r="D315" s="44">
        <v>2445.28</v>
      </c>
      <c r="E315" s="45">
        <v>2445.28</v>
      </c>
      <c r="F315" s="44"/>
      <c r="G315" s="44" t="s">
        <v>327</v>
      </c>
      <c r="H315" s="44">
        <v>3888</v>
      </c>
      <c r="I315" s="44"/>
      <c r="J315" s="44">
        <v>48888</v>
      </c>
      <c r="K315" s="45">
        <v>48888</v>
      </c>
      <c r="L315" s="45" t="s">
        <v>831</v>
      </c>
      <c r="M315" s="45">
        <v>80</v>
      </c>
      <c r="N315" s="45">
        <v>45</v>
      </c>
      <c r="O315" s="45">
        <v>3110</v>
      </c>
      <c r="P315" s="45">
        <v>1487</v>
      </c>
      <c r="Q315" s="45">
        <v>33244</v>
      </c>
      <c r="R315" s="45">
        <v>14960</v>
      </c>
      <c r="S315" s="45">
        <v>0.85</v>
      </c>
      <c r="T315" s="45" t="s">
        <v>832</v>
      </c>
      <c r="U315" s="45"/>
      <c r="V315" s="30"/>
      <c r="W315" s="30"/>
      <c r="X315" s="30"/>
      <c r="Y315" s="30"/>
      <c r="Z315" s="30"/>
    </row>
    <row r="316" spans="1:27" s="5" customFormat="1" ht="24">
      <c r="A316" s="57"/>
      <c r="B316" s="63" t="s">
        <v>521</v>
      </c>
      <c r="C316" s="58" t="s">
        <v>789</v>
      </c>
      <c r="D316" s="59"/>
      <c r="E316" s="60"/>
      <c r="F316" s="59"/>
      <c r="G316" s="59" t="s">
        <v>757</v>
      </c>
      <c r="H316" s="59"/>
      <c r="I316" s="59"/>
      <c r="J316" s="59" t="s">
        <v>758</v>
      </c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1"/>
      <c r="W316" s="61"/>
      <c r="X316" s="61"/>
      <c r="Y316" s="61"/>
      <c r="Z316" s="61"/>
      <c r="AA316" s="5">
        <f>ROUND((80%*0.85*100),0)</f>
        <v>68</v>
      </c>
    </row>
    <row r="317" spans="1:27" s="5" customFormat="1" ht="24">
      <c r="A317" s="57"/>
      <c r="B317" s="63" t="s">
        <v>524</v>
      </c>
      <c r="C317" s="58" t="s">
        <v>790</v>
      </c>
      <c r="D317" s="59"/>
      <c r="E317" s="60"/>
      <c r="F317" s="59"/>
      <c r="G317" s="59" t="s">
        <v>759</v>
      </c>
      <c r="H317" s="59"/>
      <c r="I317" s="59"/>
      <c r="J317" s="59" t="s">
        <v>760</v>
      </c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1"/>
      <c r="W317" s="61"/>
      <c r="X317" s="61"/>
      <c r="Y317" s="61"/>
      <c r="Z317" s="61"/>
      <c r="AA317" s="5">
        <f>ROUND((45%*(0.85*0.8)*100),0)</f>
        <v>31</v>
      </c>
    </row>
    <row r="318" spans="1:26" ht="48">
      <c r="A318" s="41">
        <v>116</v>
      </c>
      <c r="B318" s="42" t="s">
        <v>328</v>
      </c>
      <c r="C318" s="43">
        <v>31.71</v>
      </c>
      <c r="D318" s="44">
        <v>1431.41</v>
      </c>
      <c r="E318" s="45" t="s">
        <v>329</v>
      </c>
      <c r="F318" s="44" t="s">
        <v>330</v>
      </c>
      <c r="G318" s="44" t="s">
        <v>331</v>
      </c>
      <c r="H318" s="44" t="s">
        <v>332</v>
      </c>
      <c r="I318" s="44" t="s">
        <v>333</v>
      </c>
      <c r="J318" s="44">
        <v>165326</v>
      </c>
      <c r="K318" s="45" t="s">
        <v>334</v>
      </c>
      <c r="L318" s="45" t="s">
        <v>831</v>
      </c>
      <c r="M318" s="45">
        <v>130</v>
      </c>
      <c r="N318" s="45">
        <v>89</v>
      </c>
      <c r="O318" s="45">
        <v>4519</v>
      </c>
      <c r="P318" s="45">
        <v>2630</v>
      </c>
      <c r="Q318" s="45">
        <v>48318</v>
      </c>
      <c r="R318" s="45">
        <v>26464</v>
      </c>
      <c r="S318" s="45">
        <v>0.85</v>
      </c>
      <c r="T318" s="45" t="s">
        <v>832</v>
      </c>
      <c r="U318" s="45" t="s">
        <v>335</v>
      </c>
      <c r="V318" s="30"/>
      <c r="W318" s="30"/>
      <c r="X318" s="30"/>
      <c r="Y318" s="30"/>
      <c r="Z318" s="30"/>
    </row>
    <row r="319" spans="1:27" s="5" customFormat="1" ht="24">
      <c r="A319" s="57"/>
      <c r="B319" s="63" t="s">
        <v>521</v>
      </c>
      <c r="C319" s="58" t="s">
        <v>777</v>
      </c>
      <c r="D319" s="59"/>
      <c r="E319" s="60"/>
      <c r="F319" s="59"/>
      <c r="G319" s="59" t="s">
        <v>761</v>
      </c>
      <c r="H319" s="59"/>
      <c r="I319" s="59"/>
      <c r="J319" s="59" t="s">
        <v>762</v>
      </c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1"/>
      <c r="W319" s="61"/>
      <c r="X319" s="61"/>
      <c r="Y319" s="61"/>
      <c r="Z319" s="61"/>
      <c r="AA319" s="5">
        <f>ROUND((130%*0.85*100),0)</f>
        <v>111</v>
      </c>
    </row>
    <row r="320" spans="1:27" s="5" customFormat="1" ht="24">
      <c r="A320" s="57"/>
      <c r="B320" s="63" t="s">
        <v>524</v>
      </c>
      <c r="C320" s="58" t="s">
        <v>778</v>
      </c>
      <c r="D320" s="59"/>
      <c r="E320" s="60"/>
      <c r="F320" s="59"/>
      <c r="G320" s="59" t="s">
        <v>763</v>
      </c>
      <c r="H320" s="59"/>
      <c r="I320" s="59"/>
      <c r="J320" s="59" t="s">
        <v>764</v>
      </c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1"/>
      <c r="W320" s="61"/>
      <c r="X320" s="61"/>
      <c r="Y320" s="61"/>
      <c r="Z320" s="61"/>
      <c r="AA320" s="5">
        <f>ROUND((89%*(0.85*0.8)*100),0)</f>
        <v>61</v>
      </c>
    </row>
    <row r="321" spans="1:26" ht="48">
      <c r="A321" s="41">
        <v>117</v>
      </c>
      <c r="B321" s="42" t="s">
        <v>336</v>
      </c>
      <c r="C321" s="43">
        <v>0.818</v>
      </c>
      <c r="D321" s="44">
        <v>1147.08</v>
      </c>
      <c r="E321" s="45">
        <v>1147.08</v>
      </c>
      <c r="F321" s="44"/>
      <c r="G321" s="44" t="s">
        <v>337</v>
      </c>
      <c r="H321" s="44">
        <v>938</v>
      </c>
      <c r="I321" s="44"/>
      <c r="J321" s="44">
        <v>11802</v>
      </c>
      <c r="K321" s="45">
        <v>11802</v>
      </c>
      <c r="L321" s="45" t="s">
        <v>831</v>
      </c>
      <c r="M321" s="45">
        <v>80</v>
      </c>
      <c r="N321" s="45">
        <v>45</v>
      </c>
      <c r="O321" s="45">
        <v>750</v>
      </c>
      <c r="P321" s="45">
        <v>359</v>
      </c>
      <c r="Q321" s="45">
        <v>8025</v>
      </c>
      <c r="R321" s="45">
        <v>3611</v>
      </c>
      <c r="S321" s="45">
        <v>0.85</v>
      </c>
      <c r="T321" s="45" t="s">
        <v>832</v>
      </c>
      <c r="U321" s="45"/>
      <c r="V321" s="30"/>
      <c r="W321" s="30"/>
      <c r="X321" s="30"/>
      <c r="Y321" s="30"/>
      <c r="Z321" s="30"/>
    </row>
    <row r="322" spans="1:27" s="5" customFormat="1" ht="24">
      <c r="A322" s="57"/>
      <c r="B322" s="63" t="s">
        <v>521</v>
      </c>
      <c r="C322" s="58" t="s">
        <v>789</v>
      </c>
      <c r="D322" s="59"/>
      <c r="E322" s="60"/>
      <c r="F322" s="59"/>
      <c r="G322" s="59" t="s">
        <v>765</v>
      </c>
      <c r="H322" s="59"/>
      <c r="I322" s="59"/>
      <c r="J322" s="59" t="s">
        <v>766</v>
      </c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1"/>
      <c r="W322" s="61"/>
      <c r="X322" s="61"/>
      <c r="Y322" s="61"/>
      <c r="Z322" s="61"/>
      <c r="AA322" s="5">
        <f>ROUND((80%*0.85*100),0)</f>
        <v>68</v>
      </c>
    </row>
    <row r="323" spans="1:27" s="5" customFormat="1" ht="24">
      <c r="A323" s="57"/>
      <c r="B323" s="63" t="s">
        <v>524</v>
      </c>
      <c r="C323" s="58" t="s">
        <v>790</v>
      </c>
      <c r="D323" s="59"/>
      <c r="E323" s="60"/>
      <c r="F323" s="59"/>
      <c r="G323" s="59" t="s">
        <v>554</v>
      </c>
      <c r="H323" s="59"/>
      <c r="I323" s="59"/>
      <c r="J323" s="59" t="s">
        <v>767</v>
      </c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1"/>
      <c r="W323" s="61"/>
      <c r="X323" s="61"/>
      <c r="Y323" s="61"/>
      <c r="Z323" s="61"/>
      <c r="AA323" s="5">
        <f>ROUND((45%*(0.85*0.8)*100),0)</f>
        <v>31</v>
      </c>
    </row>
    <row r="324" spans="1:26" ht="60">
      <c r="A324" s="41">
        <v>118</v>
      </c>
      <c r="B324" s="42" t="s">
        <v>338</v>
      </c>
      <c r="C324" s="43">
        <v>0.9762</v>
      </c>
      <c r="D324" s="44">
        <v>885.6</v>
      </c>
      <c r="E324" s="45"/>
      <c r="F324" s="44" t="s">
        <v>339</v>
      </c>
      <c r="G324" s="44" t="s">
        <v>340</v>
      </c>
      <c r="H324" s="44"/>
      <c r="I324" s="44" t="s">
        <v>341</v>
      </c>
      <c r="J324" s="44">
        <v>6059</v>
      </c>
      <c r="K324" s="45"/>
      <c r="L324" s="45" t="s">
        <v>831</v>
      </c>
      <c r="M324" s="45">
        <v>95</v>
      </c>
      <c r="N324" s="45">
        <v>50</v>
      </c>
      <c r="O324" s="45">
        <v>112</v>
      </c>
      <c r="P324" s="45">
        <v>50</v>
      </c>
      <c r="Q324" s="45">
        <v>1194</v>
      </c>
      <c r="R324" s="45">
        <v>503</v>
      </c>
      <c r="S324" s="45">
        <v>0.85</v>
      </c>
      <c r="T324" s="45" t="s">
        <v>832</v>
      </c>
      <c r="U324" s="45" t="s">
        <v>342</v>
      </c>
      <c r="V324" s="30"/>
      <c r="W324" s="30"/>
      <c r="X324" s="30"/>
      <c r="Y324" s="30"/>
      <c r="Z324" s="30"/>
    </row>
    <row r="325" spans="1:27" s="5" customFormat="1" ht="24">
      <c r="A325" s="57"/>
      <c r="B325" s="63" t="s">
        <v>521</v>
      </c>
      <c r="C325" s="58" t="s">
        <v>779</v>
      </c>
      <c r="D325" s="59"/>
      <c r="E325" s="60"/>
      <c r="F325" s="59"/>
      <c r="G325" s="59" t="s">
        <v>768</v>
      </c>
      <c r="H325" s="59"/>
      <c r="I325" s="59"/>
      <c r="J325" s="59" t="s">
        <v>769</v>
      </c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1"/>
      <c r="W325" s="61"/>
      <c r="X325" s="61"/>
      <c r="Y325" s="61"/>
      <c r="Z325" s="61"/>
      <c r="AA325" s="5">
        <f>ROUND((95%*0.85*100),0)</f>
        <v>81</v>
      </c>
    </row>
    <row r="326" spans="1:27" s="5" customFormat="1" ht="24">
      <c r="A326" s="57"/>
      <c r="B326" s="63" t="s">
        <v>524</v>
      </c>
      <c r="C326" s="58" t="s">
        <v>795</v>
      </c>
      <c r="D326" s="59"/>
      <c r="E326" s="60"/>
      <c r="F326" s="59"/>
      <c r="G326" s="59" t="s">
        <v>543</v>
      </c>
      <c r="H326" s="59"/>
      <c r="I326" s="59"/>
      <c r="J326" s="59" t="s">
        <v>770</v>
      </c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1"/>
      <c r="W326" s="61"/>
      <c r="X326" s="61"/>
      <c r="Y326" s="61"/>
      <c r="Z326" s="61"/>
      <c r="AA326" s="5">
        <f>ROUND((50%*(0.85*0.8)*100),0)</f>
        <v>34</v>
      </c>
    </row>
    <row r="327" spans="1:26" ht="48">
      <c r="A327" s="41">
        <v>119</v>
      </c>
      <c r="B327" s="42" t="s">
        <v>343</v>
      </c>
      <c r="C327" s="43">
        <v>9.762</v>
      </c>
      <c r="D327" s="44">
        <v>399.93</v>
      </c>
      <c r="E327" s="45">
        <v>161.27</v>
      </c>
      <c r="F327" s="44" t="s">
        <v>344</v>
      </c>
      <c r="G327" s="44" t="s">
        <v>345</v>
      </c>
      <c r="H327" s="44">
        <v>1574</v>
      </c>
      <c r="I327" s="44" t="s">
        <v>346</v>
      </c>
      <c r="J327" s="44">
        <v>34863</v>
      </c>
      <c r="K327" s="45">
        <v>19803</v>
      </c>
      <c r="L327" s="45" t="s">
        <v>831</v>
      </c>
      <c r="M327" s="45">
        <v>95</v>
      </c>
      <c r="N327" s="45">
        <v>50</v>
      </c>
      <c r="O327" s="45">
        <v>1905</v>
      </c>
      <c r="P327" s="45">
        <v>852</v>
      </c>
      <c r="Q327" s="45">
        <v>20364</v>
      </c>
      <c r="R327" s="45">
        <v>8574</v>
      </c>
      <c r="S327" s="45">
        <v>0.85</v>
      </c>
      <c r="T327" s="45" t="s">
        <v>832</v>
      </c>
      <c r="U327" s="45" t="s">
        <v>347</v>
      </c>
      <c r="V327" s="30"/>
      <c r="W327" s="30"/>
      <c r="X327" s="30"/>
      <c r="Y327" s="30"/>
      <c r="Z327" s="30"/>
    </row>
    <row r="328" spans="1:27" s="5" customFormat="1" ht="24">
      <c r="A328" s="65"/>
      <c r="B328" s="69" t="s">
        <v>521</v>
      </c>
      <c r="C328" s="66" t="s">
        <v>779</v>
      </c>
      <c r="D328" s="67"/>
      <c r="E328" s="68"/>
      <c r="F328" s="67"/>
      <c r="G328" s="67" t="s">
        <v>771</v>
      </c>
      <c r="H328" s="67"/>
      <c r="I328" s="67"/>
      <c r="J328" s="67" t="s">
        <v>772</v>
      </c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1"/>
      <c r="W328" s="61"/>
      <c r="X328" s="61"/>
      <c r="Y328" s="61"/>
      <c r="Z328" s="61"/>
      <c r="AA328" s="5">
        <f>ROUND((95%*0.85*100),0)</f>
        <v>81</v>
      </c>
    </row>
    <row r="329" spans="1:27" s="5" customFormat="1" ht="24">
      <c r="A329" s="65"/>
      <c r="B329" s="69" t="s">
        <v>524</v>
      </c>
      <c r="C329" s="66" t="s">
        <v>795</v>
      </c>
      <c r="D329" s="67"/>
      <c r="E329" s="68"/>
      <c r="F329" s="67"/>
      <c r="G329" s="67" t="s">
        <v>773</v>
      </c>
      <c r="H329" s="67"/>
      <c r="I329" s="67"/>
      <c r="J329" s="67" t="s">
        <v>774</v>
      </c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1"/>
      <c r="W329" s="61"/>
      <c r="X329" s="61"/>
      <c r="Y329" s="61"/>
      <c r="Z329" s="61"/>
      <c r="AA329" s="5">
        <f>ROUND((50%*(0.85*0.8)*100),0)</f>
        <v>34</v>
      </c>
    </row>
    <row r="330" spans="1:26" ht="72">
      <c r="A330" s="41">
        <v>120</v>
      </c>
      <c r="B330" s="42" t="s">
        <v>348</v>
      </c>
      <c r="C330" s="43">
        <v>579.06</v>
      </c>
      <c r="D330" s="44">
        <v>4.8</v>
      </c>
      <c r="E330" s="45"/>
      <c r="F330" s="44">
        <v>4.8</v>
      </c>
      <c r="G330" s="44">
        <v>2779</v>
      </c>
      <c r="H330" s="44"/>
      <c r="I330" s="44">
        <v>2779</v>
      </c>
      <c r="J330" s="44">
        <v>13064</v>
      </c>
      <c r="K330" s="45"/>
      <c r="L330" s="45" t="s">
        <v>831</v>
      </c>
      <c r="M330" s="45"/>
      <c r="N330" s="45"/>
      <c r="O330" s="45"/>
      <c r="P330" s="45"/>
      <c r="Q330" s="45"/>
      <c r="R330" s="45"/>
      <c r="S330" s="45"/>
      <c r="T330" s="45"/>
      <c r="U330" s="45">
        <v>13064</v>
      </c>
      <c r="V330" s="30"/>
      <c r="W330" s="30"/>
      <c r="X330" s="30"/>
      <c r="Y330" s="30"/>
      <c r="Z330" s="30"/>
    </row>
    <row r="331" spans="1:26" ht="36">
      <c r="A331" s="105" t="s">
        <v>349</v>
      </c>
      <c r="B331" s="106"/>
      <c r="C331" s="106"/>
      <c r="D331" s="106"/>
      <c r="E331" s="106"/>
      <c r="F331" s="106"/>
      <c r="G331" s="39">
        <v>227188</v>
      </c>
      <c r="H331" s="39" t="s">
        <v>350</v>
      </c>
      <c r="I331" s="39" t="s">
        <v>351</v>
      </c>
      <c r="J331" s="39">
        <v>1140614</v>
      </c>
      <c r="K331" s="40" t="s">
        <v>352</v>
      </c>
      <c r="L331" s="40"/>
      <c r="M331" s="40"/>
      <c r="N331" s="40"/>
      <c r="O331" s="40"/>
      <c r="P331" s="40"/>
      <c r="Q331" s="40"/>
      <c r="R331" s="40"/>
      <c r="S331" s="40"/>
      <c r="T331" s="40"/>
      <c r="U331" s="40" t="s">
        <v>353</v>
      </c>
      <c r="V331" s="30"/>
      <c r="W331" s="30"/>
      <c r="X331" s="30"/>
      <c r="Y331" s="30"/>
      <c r="Z331" s="30"/>
    </row>
    <row r="332" spans="1:26" ht="12.75">
      <c r="A332" s="105" t="s">
        <v>354</v>
      </c>
      <c r="B332" s="106"/>
      <c r="C332" s="106"/>
      <c r="D332" s="106"/>
      <c r="E332" s="106"/>
      <c r="F332" s="106"/>
      <c r="G332" s="39"/>
      <c r="H332" s="39"/>
      <c r="I332" s="39"/>
      <c r="J332" s="39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30"/>
      <c r="W332" s="30"/>
      <c r="X332" s="30"/>
      <c r="Y332" s="30"/>
      <c r="Z332" s="30"/>
    </row>
    <row r="333" spans="1:26" ht="12.75">
      <c r="A333" s="105" t="s">
        <v>355</v>
      </c>
      <c r="B333" s="106"/>
      <c r="C333" s="106"/>
      <c r="D333" s="106"/>
      <c r="E333" s="106"/>
      <c r="F333" s="106"/>
      <c r="G333" s="39">
        <v>23093</v>
      </c>
      <c r="H333" s="39"/>
      <c r="I333" s="39"/>
      <c r="J333" s="39">
        <v>290360</v>
      </c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30"/>
      <c r="W333" s="30"/>
      <c r="X333" s="30"/>
      <c r="Y333" s="30"/>
      <c r="Z333" s="30"/>
    </row>
    <row r="334" spans="1:26" ht="12.75">
      <c r="A334" s="105" t="s">
        <v>356</v>
      </c>
      <c r="B334" s="106"/>
      <c r="C334" s="106"/>
      <c r="D334" s="106"/>
      <c r="E334" s="106"/>
      <c r="F334" s="106"/>
      <c r="G334" s="39">
        <v>183358</v>
      </c>
      <c r="H334" s="39"/>
      <c r="I334" s="39"/>
      <c r="J334" s="39">
        <v>752105</v>
      </c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30"/>
      <c r="W334" s="30"/>
      <c r="X334" s="30"/>
      <c r="Y334" s="30"/>
      <c r="Z334" s="30"/>
    </row>
    <row r="335" spans="1:26" ht="12.75">
      <c r="A335" s="105" t="s">
        <v>357</v>
      </c>
      <c r="B335" s="106"/>
      <c r="C335" s="106"/>
      <c r="D335" s="106"/>
      <c r="E335" s="106"/>
      <c r="F335" s="106"/>
      <c r="G335" s="39">
        <v>23282</v>
      </c>
      <c r="H335" s="39"/>
      <c r="I335" s="39"/>
      <c r="J335" s="39">
        <v>130162</v>
      </c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30"/>
      <c r="W335" s="30"/>
      <c r="X335" s="30"/>
      <c r="Y335" s="30"/>
      <c r="Z335" s="30"/>
    </row>
    <row r="336" spans="1:26" ht="12.75">
      <c r="A336" s="107" t="s">
        <v>358</v>
      </c>
      <c r="B336" s="108"/>
      <c r="C336" s="108"/>
      <c r="D336" s="108"/>
      <c r="E336" s="108"/>
      <c r="F336" s="108"/>
      <c r="G336" s="39">
        <v>24842</v>
      </c>
      <c r="H336" s="39"/>
      <c r="I336" s="39"/>
      <c r="J336" s="39">
        <v>265491</v>
      </c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30"/>
      <c r="W336" s="30"/>
      <c r="X336" s="30"/>
      <c r="Y336" s="30"/>
      <c r="Z336" s="30"/>
    </row>
    <row r="337" spans="1:26" ht="12.75">
      <c r="A337" s="107" t="s">
        <v>359</v>
      </c>
      <c r="B337" s="108"/>
      <c r="C337" s="108"/>
      <c r="D337" s="108"/>
      <c r="E337" s="108"/>
      <c r="F337" s="108"/>
      <c r="G337" s="39">
        <v>13685</v>
      </c>
      <c r="H337" s="39"/>
      <c r="I337" s="39"/>
      <c r="J337" s="39">
        <v>137665</v>
      </c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30"/>
      <c r="W337" s="30"/>
      <c r="X337" s="30"/>
      <c r="Y337" s="30"/>
      <c r="Z337" s="30"/>
    </row>
    <row r="338" spans="1:26" ht="12.75" customHeight="1">
      <c r="A338" s="107" t="s">
        <v>360</v>
      </c>
      <c r="B338" s="108"/>
      <c r="C338" s="108"/>
      <c r="D338" s="108"/>
      <c r="E338" s="108"/>
      <c r="F338" s="108"/>
      <c r="G338" s="39"/>
      <c r="H338" s="39"/>
      <c r="I338" s="39"/>
      <c r="J338" s="39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30"/>
      <c r="W338" s="30"/>
      <c r="X338" s="30"/>
      <c r="Y338" s="30"/>
      <c r="Z338" s="30"/>
    </row>
    <row r="339" spans="1:26" ht="12.75">
      <c r="A339" s="105" t="s">
        <v>361</v>
      </c>
      <c r="B339" s="106"/>
      <c r="C339" s="106"/>
      <c r="D339" s="106"/>
      <c r="E339" s="106"/>
      <c r="F339" s="106"/>
      <c r="G339" s="39">
        <v>248667</v>
      </c>
      <c r="H339" s="39"/>
      <c r="I339" s="39"/>
      <c r="J339" s="39">
        <v>1456864</v>
      </c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30"/>
      <c r="W339" s="30"/>
      <c r="X339" s="30"/>
      <c r="Y339" s="30"/>
      <c r="Z339" s="30"/>
    </row>
    <row r="340" spans="1:26" ht="12.75">
      <c r="A340" s="105" t="s">
        <v>362</v>
      </c>
      <c r="B340" s="106"/>
      <c r="C340" s="106"/>
      <c r="D340" s="106"/>
      <c r="E340" s="106"/>
      <c r="F340" s="106"/>
      <c r="G340" s="39">
        <v>17048</v>
      </c>
      <c r="H340" s="39"/>
      <c r="I340" s="39"/>
      <c r="J340" s="39">
        <v>86906</v>
      </c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30"/>
      <c r="W340" s="30"/>
      <c r="X340" s="30"/>
      <c r="Y340" s="30"/>
      <c r="Z340" s="30"/>
    </row>
    <row r="341" spans="1:26" ht="12.75">
      <c r="A341" s="105" t="s">
        <v>363</v>
      </c>
      <c r="B341" s="106"/>
      <c r="C341" s="106"/>
      <c r="D341" s="106"/>
      <c r="E341" s="106"/>
      <c r="F341" s="106"/>
      <c r="G341" s="39">
        <v>265715</v>
      </c>
      <c r="H341" s="39"/>
      <c r="I341" s="39"/>
      <c r="J341" s="39">
        <v>1543770</v>
      </c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30"/>
      <c r="W341" s="30"/>
      <c r="X341" s="30"/>
      <c r="Y341" s="30"/>
      <c r="Z341" s="30"/>
    </row>
    <row r="342" spans="1:26" s="72" customFormat="1" ht="12.75">
      <c r="A342" s="123" t="s">
        <v>364</v>
      </c>
      <c r="B342" s="124"/>
      <c r="C342" s="124"/>
      <c r="D342" s="124"/>
      <c r="E342" s="124"/>
      <c r="F342" s="125"/>
      <c r="G342" s="78">
        <v>265715</v>
      </c>
      <c r="H342" s="78"/>
      <c r="I342" s="78"/>
      <c r="J342" s="78">
        <v>1543770</v>
      </c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21"/>
      <c r="W342" s="21"/>
      <c r="X342" s="21"/>
      <c r="Y342" s="21"/>
      <c r="Z342" s="21"/>
    </row>
    <row r="343" spans="1:26" s="76" customFormat="1" ht="12.75">
      <c r="A343" s="109" t="s">
        <v>775</v>
      </c>
      <c r="B343" s="110"/>
      <c r="C343" s="110"/>
      <c r="D343" s="110"/>
      <c r="E343" s="110"/>
      <c r="F343" s="111"/>
      <c r="G343" s="82">
        <v>108</v>
      </c>
      <c r="H343" s="80"/>
      <c r="I343" s="80"/>
      <c r="J343" s="82">
        <v>91</v>
      </c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75"/>
      <c r="W343" s="75"/>
      <c r="X343" s="75"/>
      <c r="Y343" s="75"/>
      <c r="Z343" s="75"/>
    </row>
    <row r="344" spans="1:26" s="76" customFormat="1" ht="12.75">
      <c r="A344" s="109" t="s">
        <v>776</v>
      </c>
      <c r="B344" s="110"/>
      <c r="C344" s="110"/>
      <c r="D344" s="110"/>
      <c r="E344" s="110"/>
      <c r="F344" s="111"/>
      <c r="G344" s="82">
        <v>59</v>
      </c>
      <c r="H344" s="80"/>
      <c r="I344" s="80"/>
      <c r="J344" s="82">
        <v>47</v>
      </c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75"/>
      <c r="W344" s="75"/>
      <c r="X344" s="75"/>
      <c r="Y344" s="75"/>
      <c r="Z344" s="75"/>
    </row>
    <row r="345" spans="1:26" ht="36">
      <c r="A345" s="105" t="s">
        <v>365</v>
      </c>
      <c r="B345" s="106"/>
      <c r="C345" s="106"/>
      <c r="D345" s="106"/>
      <c r="E345" s="106"/>
      <c r="F345" s="106"/>
      <c r="G345" s="39">
        <v>227188</v>
      </c>
      <c r="H345" s="39" t="s">
        <v>350</v>
      </c>
      <c r="I345" s="39" t="s">
        <v>351</v>
      </c>
      <c r="J345" s="39">
        <v>1140614</v>
      </c>
      <c r="K345" s="40" t="s">
        <v>352</v>
      </c>
      <c r="L345" s="40"/>
      <c r="M345" s="40"/>
      <c r="N345" s="40"/>
      <c r="O345" s="40"/>
      <c r="P345" s="40"/>
      <c r="Q345" s="40"/>
      <c r="R345" s="40"/>
      <c r="S345" s="40"/>
      <c r="T345" s="40"/>
      <c r="U345" s="40" t="s">
        <v>353</v>
      </c>
      <c r="V345" s="30"/>
      <c r="W345" s="30"/>
      <c r="X345" s="30"/>
      <c r="Y345" s="30"/>
      <c r="Z345" s="30"/>
    </row>
    <row r="346" spans="1:26" ht="12.75">
      <c r="A346" s="105" t="s">
        <v>354</v>
      </c>
      <c r="B346" s="106"/>
      <c r="C346" s="106"/>
      <c r="D346" s="106"/>
      <c r="E346" s="106"/>
      <c r="F346" s="106"/>
      <c r="G346" s="39"/>
      <c r="H346" s="39"/>
      <c r="I346" s="39"/>
      <c r="J346" s="39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30"/>
      <c r="W346" s="30"/>
      <c r="X346" s="30"/>
      <c r="Y346" s="30"/>
      <c r="Z346" s="30"/>
    </row>
    <row r="347" spans="1:26" ht="12.75">
      <c r="A347" s="105" t="s">
        <v>355</v>
      </c>
      <c r="B347" s="106"/>
      <c r="C347" s="106"/>
      <c r="D347" s="106"/>
      <c r="E347" s="106"/>
      <c r="F347" s="106"/>
      <c r="G347" s="39">
        <v>23093</v>
      </c>
      <c r="H347" s="39"/>
      <c r="I347" s="39"/>
      <c r="J347" s="39">
        <v>290360</v>
      </c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30"/>
      <c r="W347" s="30"/>
      <c r="X347" s="30"/>
      <c r="Y347" s="30"/>
      <c r="Z347" s="30"/>
    </row>
    <row r="348" spans="1:26" ht="12.75">
      <c r="A348" s="105" t="s">
        <v>356</v>
      </c>
      <c r="B348" s="106"/>
      <c r="C348" s="106"/>
      <c r="D348" s="106"/>
      <c r="E348" s="106"/>
      <c r="F348" s="106"/>
      <c r="G348" s="39">
        <v>183358</v>
      </c>
      <c r="H348" s="39"/>
      <c r="I348" s="39"/>
      <c r="J348" s="39">
        <v>752105</v>
      </c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30"/>
      <c r="W348" s="30"/>
      <c r="X348" s="30"/>
      <c r="Y348" s="30"/>
      <c r="Z348" s="30"/>
    </row>
    <row r="349" spans="1:26" ht="12.75">
      <c r="A349" s="105" t="s">
        <v>357</v>
      </c>
      <c r="B349" s="106"/>
      <c r="C349" s="106"/>
      <c r="D349" s="106"/>
      <c r="E349" s="106"/>
      <c r="F349" s="106"/>
      <c r="G349" s="39">
        <v>23282</v>
      </c>
      <c r="H349" s="39"/>
      <c r="I349" s="39"/>
      <c r="J349" s="39">
        <v>130162</v>
      </c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30"/>
      <c r="W349" s="30"/>
      <c r="X349" s="30"/>
      <c r="Y349" s="30"/>
      <c r="Z349" s="30"/>
    </row>
    <row r="350" spans="1:26" ht="12.75">
      <c r="A350" s="107" t="s">
        <v>358</v>
      </c>
      <c r="B350" s="108"/>
      <c r="C350" s="108"/>
      <c r="D350" s="108"/>
      <c r="E350" s="108"/>
      <c r="F350" s="108"/>
      <c r="G350" s="39">
        <v>24842</v>
      </c>
      <c r="H350" s="39"/>
      <c r="I350" s="39"/>
      <c r="J350" s="39">
        <v>265491</v>
      </c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30"/>
      <c r="W350" s="30"/>
      <c r="X350" s="30"/>
      <c r="Y350" s="30"/>
      <c r="Z350" s="30"/>
    </row>
    <row r="351" spans="1:26" ht="12.75">
      <c r="A351" s="107" t="s">
        <v>359</v>
      </c>
      <c r="B351" s="108"/>
      <c r="C351" s="108"/>
      <c r="D351" s="108"/>
      <c r="E351" s="108"/>
      <c r="F351" s="108"/>
      <c r="G351" s="39">
        <v>13685</v>
      </c>
      <c r="H351" s="39"/>
      <c r="I351" s="39"/>
      <c r="J351" s="39">
        <v>137665</v>
      </c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30"/>
      <c r="W351" s="30"/>
      <c r="X351" s="30"/>
      <c r="Y351" s="30"/>
      <c r="Z351" s="30"/>
    </row>
    <row r="352" spans="1:26" ht="12.75">
      <c r="A352" s="107" t="s">
        <v>366</v>
      </c>
      <c r="B352" s="108"/>
      <c r="C352" s="108"/>
      <c r="D352" s="108"/>
      <c r="E352" s="108"/>
      <c r="F352" s="108"/>
      <c r="G352" s="39"/>
      <c r="H352" s="39"/>
      <c r="I352" s="39"/>
      <c r="J352" s="39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30"/>
      <c r="W352" s="30"/>
      <c r="X352" s="30"/>
      <c r="Y352" s="30"/>
      <c r="Z352" s="30"/>
    </row>
    <row r="353" spans="1:26" ht="12.75">
      <c r="A353" s="105" t="s">
        <v>361</v>
      </c>
      <c r="B353" s="106"/>
      <c r="C353" s="106"/>
      <c r="D353" s="106"/>
      <c r="E353" s="106"/>
      <c r="F353" s="106"/>
      <c r="G353" s="39">
        <v>248667</v>
      </c>
      <c r="H353" s="39"/>
      <c r="I353" s="39"/>
      <c r="J353" s="39">
        <v>1456864</v>
      </c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30"/>
      <c r="W353" s="30"/>
      <c r="X353" s="30"/>
      <c r="Y353" s="30"/>
      <c r="Z353" s="30"/>
    </row>
    <row r="354" spans="1:26" ht="12.75">
      <c r="A354" s="105" t="s">
        <v>362</v>
      </c>
      <c r="B354" s="106"/>
      <c r="C354" s="106"/>
      <c r="D354" s="106"/>
      <c r="E354" s="106"/>
      <c r="F354" s="106"/>
      <c r="G354" s="39">
        <v>17048</v>
      </c>
      <c r="H354" s="39"/>
      <c r="I354" s="39"/>
      <c r="J354" s="39">
        <v>86906</v>
      </c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30"/>
      <c r="W354" s="30"/>
      <c r="X354" s="30"/>
      <c r="Y354" s="30"/>
      <c r="Z354" s="30"/>
    </row>
    <row r="355" spans="1:26" ht="12.75">
      <c r="A355" s="105" t="s">
        <v>363</v>
      </c>
      <c r="B355" s="106"/>
      <c r="C355" s="106"/>
      <c r="D355" s="106"/>
      <c r="E355" s="106"/>
      <c r="F355" s="106"/>
      <c r="G355" s="39">
        <v>265715</v>
      </c>
      <c r="H355" s="39"/>
      <c r="I355" s="39"/>
      <c r="J355" s="39">
        <v>1543770</v>
      </c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30"/>
      <c r="W355" s="30"/>
      <c r="X355" s="30"/>
      <c r="Y355" s="30"/>
      <c r="Z355" s="30"/>
    </row>
    <row r="356" spans="1:26" s="72" customFormat="1" ht="12.75">
      <c r="A356" s="123" t="s">
        <v>367</v>
      </c>
      <c r="B356" s="124"/>
      <c r="C356" s="124"/>
      <c r="D356" s="124"/>
      <c r="E356" s="124"/>
      <c r="F356" s="125"/>
      <c r="G356" s="70">
        <v>265715</v>
      </c>
      <c r="H356" s="70"/>
      <c r="I356" s="70"/>
      <c r="J356" s="70">
        <v>1543770</v>
      </c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21"/>
      <c r="W356" s="21"/>
      <c r="X356" s="21"/>
      <c r="Y356" s="21"/>
      <c r="Z356" s="21"/>
    </row>
    <row r="357" spans="1:26" s="76" customFormat="1" ht="12.75">
      <c r="A357" s="109" t="s">
        <v>775</v>
      </c>
      <c r="B357" s="110"/>
      <c r="C357" s="110"/>
      <c r="D357" s="110"/>
      <c r="E357" s="110"/>
      <c r="F357" s="111"/>
      <c r="G357" s="77">
        <v>108</v>
      </c>
      <c r="H357" s="73"/>
      <c r="I357" s="73"/>
      <c r="J357" s="77">
        <v>91</v>
      </c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5"/>
      <c r="W357" s="75"/>
      <c r="X357" s="75"/>
      <c r="Y357" s="75"/>
      <c r="Z357" s="75"/>
    </row>
    <row r="358" spans="1:26" s="76" customFormat="1" ht="12.75">
      <c r="A358" s="109" t="s">
        <v>776</v>
      </c>
      <c r="B358" s="110"/>
      <c r="C358" s="110"/>
      <c r="D358" s="110"/>
      <c r="E358" s="110"/>
      <c r="F358" s="111"/>
      <c r="G358" s="77">
        <v>59</v>
      </c>
      <c r="H358" s="73"/>
      <c r="I358" s="73"/>
      <c r="J358" s="77">
        <v>47</v>
      </c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5"/>
      <c r="W358" s="75"/>
      <c r="X358" s="75"/>
      <c r="Y358" s="75"/>
      <c r="Z358" s="75"/>
    </row>
    <row r="359" spans="1:26" ht="12.75">
      <c r="A359" s="26"/>
      <c r="B359" s="55" t="s">
        <v>515</v>
      </c>
      <c r="C359" s="27"/>
      <c r="D359" s="28"/>
      <c r="E359" s="29"/>
      <c r="F359" s="28"/>
      <c r="G359" s="28"/>
      <c r="H359" s="28"/>
      <c r="I359" s="28"/>
      <c r="J359" s="53">
        <v>277879</v>
      </c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30"/>
      <c r="W359" s="30"/>
      <c r="X359" s="30"/>
      <c r="Y359" s="30"/>
      <c r="Z359" s="30"/>
    </row>
    <row r="360" spans="1:26" ht="12.75">
      <c r="A360" s="31"/>
      <c r="B360" s="54" t="s">
        <v>516</v>
      </c>
      <c r="C360" s="31"/>
      <c r="D360" s="31"/>
      <c r="E360" s="31"/>
      <c r="F360" s="31"/>
      <c r="G360" s="31"/>
      <c r="H360" s="31"/>
      <c r="I360" s="31"/>
      <c r="J360" s="54">
        <v>1821649</v>
      </c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0"/>
      <c r="W360" s="30"/>
      <c r="X360" s="30"/>
      <c r="Y360" s="30"/>
      <c r="Z360" s="30"/>
    </row>
    <row r="361" spans="1:26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0"/>
      <c r="W361" s="30"/>
      <c r="X361" s="30"/>
      <c r="Y361" s="30"/>
      <c r="Z361" s="30"/>
    </row>
    <row r="362" spans="1:26" ht="12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0"/>
      <c r="W362" s="30"/>
      <c r="X362" s="30"/>
      <c r="Y362" s="30"/>
      <c r="Z362" s="30"/>
    </row>
    <row r="363" spans="1:26" ht="12.75">
      <c r="A363" s="112" t="s">
        <v>368</v>
      </c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31"/>
      <c r="U363" s="31"/>
      <c r="V363" s="30"/>
      <c r="W363" s="30"/>
      <c r="X363" s="30"/>
      <c r="Y363" s="30"/>
      <c r="Z363" s="30"/>
    </row>
    <row r="364" spans="1:26" ht="12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0"/>
      <c r="W364" s="30"/>
      <c r="X364" s="30"/>
      <c r="Y364" s="30"/>
      <c r="Z364" s="30"/>
    </row>
    <row r="365" spans="1:26" ht="12.75">
      <c r="A365" s="114" t="s">
        <v>369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46" t="s">
        <v>370</v>
      </c>
      <c r="U365" s="46" t="s">
        <v>371</v>
      </c>
      <c r="V365" s="30"/>
      <c r="W365" s="30"/>
      <c r="X365" s="30"/>
      <c r="Y365" s="30"/>
      <c r="Z365" s="30"/>
    </row>
    <row r="366" spans="1:26" ht="12.75">
      <c r="A366" s="116" t="s">
        <v>372</v>
      </c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47"/>
      <c r="U366" s="50"/>
      <c r="V366" s="30"/>
      <c r="W366" s="30"/>
      <c r="X366" s="30"/>
      <c r="Y366" s="30"/>
      <c r="Z366" s="30"/>
    </row>
    <row r="367" spans="1:26" ht="12.75">
      <c r="A367" s="118" t="s">
        <v>373</v>
      </c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47"/>
      <c r="U367" s="50"/>
      <c r="V367" s="30"/>
      <c r="W367" s="30"/>
      <c r="X367" s="30"/>
      <c r="Y367" s="30"/>
      <c r="Z367" s="30"/>
    </row>
    <row r="368" spans="1:26" ht="12.75">
      <c r="A368" s="120" t="s">
        <v>374</v>
      </c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48">
        <v>130</v>
      </c>
      <c r="U368" s="51">
        <v>89</v>
      </c>
      <c r="V368" s="30"/>
      <c r="W368" s="30"/>
      <c r="X368" s="30"/>
      <c r="Y368" s="30"/>
      <c r="Z368" s="30"/>
    </row>
    <row r="369" spans="1:26" ht="12.75">
      <c r="A369" s="120" t="s">
        <v>375</v>
      </c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48"/>
      <c r="U369" s="51"/>
      <c r="V369" s="30"/>
      <c r="W369" s="30"/>
      <c r="X369" s="30"/>
      <c r="Y369" s="30"/>
      <c r="Z369" s="30"/>
    </row>
    <row r="370" spans="1:26" ht="12.75">
      <c r="A370" s="120" t="s">
        <v>376</v>
      </c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48"/>
      <c r="U370" s="51"/>
      <c r="V370" s="30"/>
      <c r="W370" s="30"/>
      <c r="X370" s="30"/>
      <c r="Y370" s="30"/>
      <c r="Z370" s="30"/>
    </row>
    <row r="371" spans="1:26" ht="12.75">
      <c r="A371" s="120" t="s">
        <v>377</v>
      </c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48"/>
      <c r="U371" s="51"/>
      <c r="V371" s="30"/>
      <c r="W371" s="30"/>
      <c r="X371" s="30"/>
      <c r="Y371" s="30"/>
      <c r="Z371" s="30"/>
    </row>
    <row r="372" spans="1:26" ht="12.75">
      <c r="A372" s="120" t="s">
        <v>378</v>
      </c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48"/>
      <c r="U372" s="51"/>
      <c r="V372" s="30"/>
      <c r="W372" s="30"/>
      <c r="X372" s="30"/>
      <c r="Y372" s="30"/>
      <c r="Z372" s="30"/>
    </row>
    <row r="373" spans="1:26" ht="12.75">
      <c r="A373" s="120" t="s">
        <v>379</v>
      </c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48"/>
      <c r="U373" s="51"/>
      <c r="V373" s="30"/>
      <c r="W373" s="30"/>
      <c r="X373" s="30"/>
      <c r="Y373" s="30"/>
      <c r="Z373" s="30"/>
    </row>
    <row r="374" spans="1:26" ht="12.75">
      <c r="A374" s="120" t="s">
        <v>380</v>
      </c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48"/>
      <c r="U374" s="51"/>
      <c r="V374" s="30"/>
      <c r="W374" s="30"/>
      <c r="X374" s="30"/>
      <c r="Y374" s="30"/>
      <c r="Z374" s="30"/>
    </row>
    <row r="375" spans="1:26" ht="12.75">
      <c r="A375" s="120" t="s">
        <v>381</v>
      </c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48"/>
      <c r="U375" s="51"/>
      <c r="V375" s="30"/>
      <c r="W375" s="30"/>
      <c r="X375" s="30"/>
      <c r="Y375" s="30"/>
      <c r="Z375" s="30"/>
    </row>
    <row r="376" spans="1:26" ht="12.75">
      <c r="A376" s="120" t="s">
        <v>382</v>
      </c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48"/>
      <c r="U376" s="51"/>
      <c r="V376" s="30"/>
      <c r="W376" s="30"/>
      <c r="X376" s="30"/>
      <c r="Y376" s="30"/>
      <c r="Z376" s="30"/>
    </row>
    <row r="377" spans="1:26" ht="12.75">
      <c r="A377" s="120" t="s">
        <v>383</v>
      </c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48"/>
      <c r="U377" s="51"/>
      <c r="V377" s="30"/>
      <c r="W377" s="30"/>
      <c r="X377" s="30"/>
      <c r="Y377" s="30"/>
      <c r="Z377" s="30"/>
    </row>
    <row r="378" spans="1:26" ht="12.75">
      <c r="A378" s="120" t="s">
        <v>384</v>
      </c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48"/>
      <c r="U378" s="51"/>
      <c r="V378" s="30"/>
      <c r="W378" s="30"/>
      <c r="X378" s="30"/>
      <c r="Y378" s="30"/>
      <c r="Z378" s="30"/>
    </row>
    <row r="379" spans="1:26" ht="12.75">
      <c r="A379" s="120" t="s">
        <v>385</v>
      </c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48"/>
      <c r="U379" s="51"/>
      <c r="V379" s="30"/>
      <c r="W379" s="30"/>
      <c r="X379" s="30"/>
      <c r="Y379" s="30"/>
      <c r="Z379" s="30"/>
    </row>
    <row r="380" spans="1:26" ht="12.75">
      <c r="A380" s="120" t="s">
        <v>386</v>
      </c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48"/>
      <c r="U380" s="51"/>
      <c r="V380" s="30"/>
      <c r="W380" s="30"/>
      <c r="X380" s="30"/>
      <c r="Y380" s="30"/>
      <c r="Z380" s="30"/>
    </row>
    <row r="381" spans="1:26" ht="12.75">
      <c r="A381" s="120" t="s">
        <v>387</v>
      </c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48"/>
      <c r="U381" s="51"/>
      <c r="V381" s="30"/>
      <c r="W381" s="30"/>
      <c r="X381" s="30"/>
      <c r="Y381" s="30"/>
      <c r="Z381" s="30"/>
    </row>
    <row r="382" spans="1:26" ht="12.75">
      <c r="A382" s="120" t="s">
        <v>388</v>
      </c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48"/>
      <c r="U382" s="51"/>
      <c r="V382" s="30"/>
      <c r="W382" s="30"/>
      <c r="X382" s="30"/>
      <c r="Y382" s="30"/>
      <c r="Z382" s="30"/>
    </row>
    <row r="383" spans="1:26" ht="12.75">
      <c r="A383" s="120" t="s">
        <v>389</v>
      </c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48"/>
      <c r="U383" s="51"/>
      <c r="V383" s="30"/>
      <c r="W383" s="30"/>
      <c r="X383" s="30"/>
      <c r="Y383" s="30"/>
      <c r="Z383" s="30"/>
    </row>
    <row r="384" spans="1:26" ht="12.75">
      <c r="A384" s="120" t="s">
        <v>390</v>
      </c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48"/>
      <c r="U384" s="51"/>
      <c r="V384" s="30"/>
      <c r="W384" s="30"/>
      <c r="X384" s="30"/>
      <c r="Y384" s="30"/>
      <c r="Z384" s="30"/>
    </row>
    <row r="385" spans="1:26" ht="12.75">
      <c r="A385" s="120" t="s">
        <v>391</v>
      </c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48"/>
      <c r="U385" s="51"/>
      <c r="V385" s="30"/>
      <c r="W385" s="30"/>
      <c r="X385" s="30"/>
      <c r="Y385" s="30"/>
      <c r="Z385" s="30"/>
    </row>
    <row r="386" spans="1:26" ht="12.75">
      <c r="A386" s="120" t="s">
        <v>392</v>
      </c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48"/>
      <c r="U386" s="51"/>
      <c r="V386" s="30"/>
      <c r="W386" s="30"/>
      <c r="X386" s="30"/>
      <c r="Y386" s="30"/>
      <c r="Z386" s="30"/>
    </row>
    <row r="387" spans="1:26" ht="12.75">
      <c r="A387" s="120" t="s">
        <v>393</v>
      </c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48"/>
      <c r="U387" s="51"/>
      <c r="V387" s="30"/>
      <c r="W387" s="30"/>
      <c r="X387" s="30"/>
      <c r="Y387" s="30"/>
      <c r="Z387" s="30"/>
    </row>
    <row r="388" spans="1:26" ht="12.75">
      <c r="A388" s="120" t="s">
        <v>394</v>
      </c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48"/>
      <c r="U388" s="51"/>
      <c r="V388" s="30"/>
      <c r="W388" s="30"/>
      <c r="X388" s="30"/>
      <c r="Y388" s="30"/>
      <c r="Z388" s="30"/>
    </row>
    <row r="389" spans="1:26" ht="12.75">
      <c r="A389" s="120" t="s">
        <v>395</v>
      </c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48"/>
      <c r="U389" s="51"/>
      <c r="V389" s="30"/>
      <c r="W389" s="30"/>
      <c r="X389" s="30"/>
      <c r="Y389" s="30"/>
      <c r="Z389" s="30"/>
    </row>
    <row r="390" spans="1:26" ht="12.75">
      <c r="A390" s="120" t="s">
        <v>396</v>
      </c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48"/>
      <c r="U390" s="51"/>
      <c r="V390" s="30"/>
      <c r="W390" s="30"/>
      <c r="X390" s="30"/>
      <c r="Y390" s="30"/>
      <c r="Z390" s="30"/>
    </row>
    <row r="391" spans="1:26" ht="12.75">
      <c r="A391" s="120" t="s">
        <v>397</v>
      </c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48"/>
      <c r="U391" s="51"/>
      <c r="V391" s="30"/>
      <c r="W391" s="30"/>
      <c r="X391" s="30"/>
      <c r="Y391" s="30"/>
      <c r="Z391" s="30"/>
    </row>
    <row r="392" spans="1:26" ht="12.75">
      <c r="A392" s="120" t="s">
        <v>398</v>
      </c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48"/>
      <c r="U392" s="51"/>
      <c r="V392" s="30"/>
      <c r="W392" s="30"/>
      <c r="X392" s="30"/>
      <c r="Y392" s="30"/>
      <c r="Z392" s="30"/>
    </row>
    <row r="393" spans="1:26" ht="12.75">
      <c r="A393" s="120" t="s">
        <v>399</v>
      </c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48"/>
      <c r="U393" s="51"/>
      <c r="V393" s="30"/>
      <c r="W393" s="30"/>
      <c r="X393" s="30"/>
      <c r="Y393" s="30"/>
      <c r="Z393" s="30"/>
    </row>
    <row r="394" spans="1:26" ht="12.75">
      <c r="A394" s="120" t="s">
        <v>400</v>
      </c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48"/>
      <c r="U394" s="51"/>
      <c r="V394" s="30"/>
      <c r="W394" s="30"/>
      <c r="X394" s="30"/>
      <c r="Y394" s="30"/>
      <c r="Z394" s="30"/>
    </row>
    <row r="395" spans="1:26" ht="12.75">
      <c r="A395" s="120" t="s">
        <v>401</v>
      </c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48"/>
      <c r="U395" s="51"/>
      <c r="V395" s="30"/>
      <c r="W395" s="30"/>
      <c r="X395" s="30"/>
      <c r="Y395" s="30"/>
      <c r="Z395" s="30"/>
    </row>
    <row r="396" spans="1:26" ht="12.75">
      <c r="A396" s="120" t="s">
        <v>402</v>
      </c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48"/>
      <c r="U396" s="51"/>
      <c r="V396" s="30"/>
      <c r="W396" s="30"/>
      <c r="X396" s="30"/>
      <c r="Y396" s="30"/>
      <c r="Z396" s="30"/>
    </row>
    <row r="397" spans="1:26" ht="12.75">
      <c r="A397" s="120" t="s">
        <v>403</v>
      </c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48"/>
      <c r="U397" s="51"/>
      <c r="V397" s="30"/>
      <c r="W397" s="30"/>
      <c r="X397" s="30"/>
      <c r="Y397" s="30"/>
      <c r="Z397" s="30"/>
    </row>
    <row r="398" spans="1:26" ht="12.75">
      <c r="A398" s="120" t="s">
        <v>404</v>
      </c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48"/>
      <c r="U398" s="51"/>
      <c r="V398" s="30"/>
      <c r="W398" s="30"/>
      <c r="X398" s="30"/>
      <c r="Y398" s="30"/>
      <c r="Z398" s="30"/>
    </row>
    <row r="399" spans="1:26" ht="12.75">
      <c r="A399" s="120" t="s">
        <v>405</v>
      </c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48"/>
      <c r="U399" s="51"/>
      <c r="V399" s="30"/>
      <c r="W399" s="30"/>
      <c r="X399" s="30"/>
      <c r="Y399" s="30"/>
      <c r="Z399" s="30"/>
    </row>
    <row r="400" spans="1:26" ht="12.75">
      <c r="A400" s="120" t="s">
        <v>406</v>
      </c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48"/>
      <c r="U400" s="51"/>
      <c r="V400" s="30"/>
      <c r="W400" s="30"/>
      <c r="X400" s="30"/>
      <c r="Y400" s="30"/>
      <c r="Z400" s="30"/>
    </row>
    <row r="401" spans="1:26" ht="12.75">
      <c r="A401" s="120" t="s">
        <v>407</v>
      </c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48"/>
      <c r="U401" s="51"/>
      <c r="V401" s="30"/>
      <c r="W401" s="30"/>
      <c r="X401" s="30"/>
      <c r="Y401" s="30"/>
      <c r="Z401" s="30"/>
    </row>
    <row r="402" spans="1:26" ht="12.75">
      <c r="A402" s="120" t="s">
        <v>408</v>
      </c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48"/>
      <c r="U402" s="51"/>
      <c r="V402" s="30"/>
      <c r="W402" s="30"/>
      <c r="X402" s="30"/>
      <c r="Y402" s="30"/>
      <c r="Z402" s="30"/>
    </row>
    <row r="403" spans="1:26" ht="12.75">
      <c r="A403" s="120" t="s">
        <v>409</v>
      </c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48"/>
      <c r="U403" s="51"/>
      <c r="V403" s="30"/>
      <c r="W403" s="30"/>
      <c r="X403" s="30"/>
      <c r="Y403" s="30"/>
      <c r="Z403" s="30"/>
    </row>
    <row r="404" spans="1:26" ht="12.75">
      <c r="A404" s="120" t="s">
        <v>410</v>
      </c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48"/>
      <c r="U404" s="51"/>
      <c r="V404" s="30"/>
      <c r="W404" s="30"/>
      <c r="X404" s="30"/>
      <c r="Y404" s="30"/>
      <c r="Z404" s="30"/>
    </row>
    <row r="405" spans="1:26" ht="12.75">
      <c r="A405" s="120" t="s">
        <v>411</v>
      </c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48"/>
      <c r="U405" s="51"/>
      <c r="V405" s="30"/>
      <c r="W405" s="30"/>
      <c r="X405" s="30"/>
      <c r="Y405" s="30"/>
      <c r="Z405" s="30"/>
    </row>
    <row r="406" spans="1:26" ht="12.75">
      <c r="A406" s="120" t="s">
        <v>412</v>
      </c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48"/>
      <c r="U406" s="51"/>
      <c r="V406" s="30"/>
      <c r="W406" s="30"/>
      <c r="X406" s="30"/>
      <c r="Y406" s="30"/>
      <c r="Z406" s="30"/>
    </row>
    <row r="407" spans="1:26" ht="12.75">
      <c r="A407" s="120" t="s">
        <v>413</v>
      </c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48"/>
      <c r="U407" s="51"/>
      <c r="V407" s="30"/>
      <c r="W407" s="30"/>
      <c r="X407" s="30"/>
      <c r="Y407" s="30"/>
      <c r="Z407" s="30"/>
    </row>
    <row r="408" spans="1:26" ht="12.75">
      <c r="A408" s="120" t="s">
        <v>414</v>
      </c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48"/>
      <c r="U408" s="51"/>
      <c r="V408" s="30"/>
      <c r="W408" s="30"/>
      <c r="X408" s="30"/>
      <c r="Y408" s="30"/>
      <c r="Z408" s="30"/>
    </row>
    <row r="409" spans="1:26" ht="12.75">
      <c r="A409" s="120" t="s">
        <v>415</v>
      </c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48"/>
      <c r="U409" s="51"/>
      <c r="V409" s="30"/>
      <c r="W409" s="30"/>
      <c r="X409" s="30"/>
      <c r="Y409" s="30"/>
      <c r="Z409" s="30"/>
    </row>
    <row r="410" spans="1:26" ht="12.75">
      <c r="A410" s="120" t="s">
        <v>416</v>
      </c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48"/>
      <c r="U410" s="51"/>
      <c r="V410" s="30"/>
      <c r="W410" s="30"/>
      <c r="X410" s="30"/>
      <c r="Y410" s="30"/>
      <c r="Z410" s="30"/>
    </row>
    <row r="411" spans="1:26" ht="12.75">
      <c r="A411" s="120" t="s">
        <v>417</v>
      </c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48"/>
      <c r="U411" s="51"/>
      <c r="V411" s="30"/>
      <c r="W411" s="30"/>
      <c r="X411" s="30"/>
      <c r="Y411" s="30"/>
      <c r="Z411" s="30"/>
    </row>
    <row r="412" spans="1:26" ht="12.75">
      <c r="A412" s="120" t="s">
        <v>418</v>
      </c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48"/>
      <c r="U412" s="51"/>
      <c r="V412" s="30"/>
      <c r="W412" s="30"/>
      <c r="X412" s="30"/>
      <c r="Y412" s="30"/>
      <c r="Z412" s="30"/>
    </row>
    <row r="413" spans="1:26" ht="12.75">
      <c r="A413" s="120" t="s">
        <v>419</v>
      </c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48"/>
      <c r="U413" s="51"/>
      <c r="V413" s="30"/>
      <c r="W413" s="30"/>
      <c r="X413" s="30"/>
      <c r="Y413" s="30"/>
      <c r="Z413" s="30"/>
    </row>
    <row r="414" spans="1:26" ht="12.75">
      <c r="A414" s="120" t="s">
        <v>420</v>
      </c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48"/>
      <c r="U414" s="51"/>
      <c r="V414" s="30"/>
      <c r="W414" s="30"/>
      <c r="X414" s="30"/>
      <c r="Y414" s="30"/>
      <c r="Z414" s="30"/>
    </row>
    <row r="415" spans="1:26" ht="12.75">
      <c r="A415" s="120" t="s">
        <v>421</v>
      </c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48"/>
      <c r="U415" s="51"/>
      <c r="V415" s="30"/>
      <c r="W415" s="30"/>
      <c r="X415" s="30"/>
      <c r="Y415" s="30"/>
      <c r="Z415" s="30"/>
    </row>
    <row r="416" spans="1:26" ht="12.75">
      <c r="A416" s="120" t="s">
        <v>422</v>
      </c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48"/>
      <c r="U416" s="51"/>
      <c r="V416" s="30"/>
      <c r="W416" s="30"/>
      <c r="X416" s="30"/>
      <c r="Y416" s="30"/>
      <c r="Z416" s="30"/>
    </row>
    <row r="417" spans="1:26" ht="12.75">
      <c r="A417" s="120" t="s">
        <v>423</v>
      </c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48"/>
      <c r="U417" s="51"/>
      <c r="V417" s="30"/>
      <c r="W417" s="30"/>
      <c r="X417" s="30"/>
      <c r="Y417" s="30"/>
      <c r="Z417" s="30"/>
    </row>
    <row r="418" spans="1:26" ht="12.75">
      <c r="A418" s="120" t="s">
        <v>424</v>
      </c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48"/>
      <c r="U418" s="51"/>
      <c r="V418" s="30"/>
      <c r="W418" s="30"/>
      <c r="X418" s="30"/>
      <c r="Y418" s="30"/>
      <c r="Z418" s="30"/>
    </row>
    <row r="419" spans="1:26" ht="12.75">
      <c r="A419" s="120" t="s">
        <v>425</v>
      </c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48"/>
      <c r="U419" s="51"/>
      <c r="V419" s="30"/>
      <c r="W419" s="30"/>
      <c r="X419" s="30"/>
      <c r="Y419" s="30"/>
      <c r="Z419" s="30"/>
    </row>
    <row r="420" spans="1:26" ht="12.75">
      <c r="A420" s="120" t="s">
        <v>426</v>
      </c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48"/>
      <c r="U420" s="51"/>
      <c r="V420" s="30"/>
      <c r="W420" s="30"/>
      <c r="X420" s="30"/>
      <c r="Y420" s="30"/>
      <c r="Z420" s="30"/>
    </row>
    <row r="421" spans="1:26" ht="12.75">
      <c r="A421" s="120" t="s">
        <v>427</v>
      </c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48"/>
      <c r="U421" s="51"/>
      <c r="V421" s="30"/>
      <c r="W421" s="30"/>
      <c r="X421" s="30"/>
      <c r="Y421" s="30"/>
      <c r="Z421" s="30"/>
    </row>
    <row r="422" spans="1:26" ht="12.75">
      <c r="A422" s="120" t="s">
        <v>428</v>
      </c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48"/>
      <c r="U422" s="51"/>
      <c r="V422" s="30"/>
      <c r="W422" s="30"/>
      <c r="X422" s="30"/>
      <c r="Y422" s="30"/>
      <c r="Z422" s="30"/>
    </row>
    <row r="423" spans="1:26" ht="12.75">
      <c r="A423" s="120" t="s">
        <v>429</v>
      </c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48"/>
      <c r="U423" s="51"/>
      <c r="V423" s="30"/>
      <c r="W423" s="30"/>
      <c r="X423" s="30"/>
      <c r="Y423" s="30"/>
      <c r="Z423" s="30"/>
    </row>
    <row r="424" spans="1:26" ht="12.75">
      <c r="A424" s="120" t="s">
        <v>430</v>
      </c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48"/>
      <c r="U424" s="51"/>
      <c r="V424" s="30"/>
      <c r="W424" s="30"/>
      <c r="X424" s="30"/>
      <c r="Y424" s="30"/>
      <c r="Z424" s="30"/>
    </row>
    <row r="425" spans="1:26" ht="12.75">
      <c r="A425" s="120" t="s">
        <v>431</v>
      </c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48"/>
      <c r="U425" s="51"/>
      <c r="V425" s="30"/>
      <c r="W425" s="30"/>
      <c r="X425" s="30"/>
      <c r="Y425" s="30"/>
      <c r="Z425" s="30"/>
    </row>
    <row r="426" spans="1:26" ht="12.75">
      <c r="A426" s="120" t="s">
        <v>432</v>
      </c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48"/>
      <c r="U426" s="51"/>
      <c r="V426" s="30"/>
      <c r="W426" s="30"/>
      <c r="X426" s="30"/>
      <c r="Y426" s="30"/>
      <c r="Z426" s="30"/>
    </row>
    <row r="427" spans="1:26" ht="12.75">
      <c r="A427" s="120" t="s">
        <v>433</v>
      </c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48"/>
      <c r="U427" s="51"/>
      <c r="V427" s="30"/>
      <c r="W427" s="30"/>
      <c r="X427" s="30"/>
      <c r="Y427" s="30"/>
      <c r="Z427" s="30"/>
    </row>
    <row r="428" spans="1:26" ht="12.75">
      <c r="A428" s="120" t="s">
        <v>434</v>
      </c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48"/>
      <c r="U428" s="51"/>
      <c r="V428" s="30"/>
      <c r="W428" s="30"/>
      <c r="X428" s="30"/>
      <c r="Y428" s="30"/>
      <c r="Z428" s="30"/>
    </row>
    <row r="429" spans="1:26" ht="12.75">
      <c r="A429" s="120" t="s">
        <v>435</v>
      </c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48"/>
      <c r="U429" s="51"/>
      <c r="V429" s="30"/>
      <c r="W429" s="30"/>
      <c r="X429" s="30"/>
      <c r="Y429" s="30"/>
      <c r="Z429" s="30"/>
    </row>
    <row r="430" spans="1:26" ht="12.75">
      <c r="A430" s="120" t="s">
        <v>436</v>
      </c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48"/>
      <c r="U430" s="51"/>
      <c r="V430" s="30"/>
      <c r="W430" s="30"/>
      <c r="X430" s="30"/>
      <c r="Y430" s="30"/>
      <c r="Z430" s="30"/>
    </row>
    <row r="431" spans="1:26" ht="12.75">
      <c r="A431" s="120" t="s">
        <v>437</v>
      </c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48"/>
      <c r="U431" s="51"/>
      <c r="V431" s="30"/>
      <c r="W431" s="30"/>
      <c r="X431" s="30"/>
      <c r="Y431" s="30"/>
      <c r="Z431" s="30"/>
    </row>
    <row r="432" spans="1:26" ht="12.75">
      <c r="A432" s="120" t="s">
        <v>438</v>
      </c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48"/>
      <c r="U432" s="51"/>
      <c r="V432" s="30"/>
      <c r="W432" s="30"/>
      <c r="X432" s="30"/>
      <c r="Y432" s="30"/>
      <c r="Z432" s="30"/>
    </row>
    <row r="433" spans="1:26" ht="12.75">
      <c r="A433" s="120" t="s">
        <v>439</v>
      </c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48"/>
      <c r="U433" s="51"/>
      <c r="V433" s="30"/>
      <c r="W433" s="30"/>
      <c r="X433" s="30"/>
      <c r="Y433" s="30"/>
      <c r="Z433" s="30"/>
    </row>
    <row r="434" spans="1:26" ht="12.75">
      <c r="A434" s="120" t="s">
        <v>440</v>
      </c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48"/>
      <c r="U434" s="51"/>
      <c r="V434" s="30"/>
      <c r="W434" s="30"/>
      <c r="X434" s="30"/>
      <c r="Y434" s="30"/>
      <c r="Z434" s="30"/>
    </row>
    <row r="435" spans="1:26" ht="12.75">
      <c r="A435" s="120" t="s">
        <v>441</v>
      </c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48"/>
      <c r="U435" s="51"/>
      <c r="V435" s="30"/>
      <c r="W435" s="30"/>
      <c r="X435" s="30"/>
      <c r="Y435" s="30"/>
      <c r="Z435" s="30"/>
    </row>
    <row r="436" spans="1:26" ht="12.75">
      <c r="A436" s="120" t="s">
        <v>442</v>
      </c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48"/>
      <c r="U436" s="51"/>
      <c r="V436" s="30"/>
      <c r="W436" s="30"/>
      <c r="X436" s="30"/>
      <c r="Y436" s="30"/>
      <c r="Z436" s="30"/>
    </row>
    <row r="437" spans="1:26" ht="12.75">
      <c r="A437" s="120" t="s">
        <v>443</v>
      </c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48"/>
      <c r="U437" s="51"/>
      <c r="V437" s="30"/>
      <c r="W437" s="30"/>
      <c r="X437" s="30"/>
      <c r="Y437" s="30"/>
      <c r="Z437" s="30"/>
    </row>
    <row r="438" spans="1:26" ht="12.75">
      <c r="A438" s="120" t="s">
        <v>444</v>
      </c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48"/>
      <c r="U438" s="51"/>
      <c r="V438" s="30"/>
      <c r="W438" s="30"/>
      <c r="X438" s="30"/>
      <c r="Y438" s="30"/>
      <c r="Z438" s="30"/>
    </row>
    <row r="439" spans="1:26" ht="12.75">
      <c r="A439" s="120" t="s">
        <v>445</v>
      </c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48"/>
      <c r="U439" s="51"/>
      <c r="V439" s="30"/>
      <c r="W439" s="30"/>
      <c r="X439" s="30"/>
      <c r="Y439" s="30"/>
      <c r="Z439" s="30"/>
    </row>
    <row r="440" spans="1:26" ht="12.75">
      <c r="A440" s="120" t="s">
        <v>446</v>
      </c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48"/>
      <c r="U440" s="51"/>
      <c r="V440" s="30"/>
      <c r="W440" s="30"/>
      <c r="X440" s="30"/>
      <c r="Y440" s="30"/>
      <c r="Z440" s="30"/>
    </row>
    <row r="441" spans="1:26" ht="12.75">
      <c r="A441" s="120" t="s">
        <v>447</v>
      </c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48"/>
      <c r="U441" s="51"/>
      <c r="V441" s="30"/>
      <c r="W441" s="30"/>
      <c r="X441" s="30"/>
      <c r="Y441" s="30"/>
      <c r="Z441" s="30"/>
    </row>
    <row r="442" spans="1:26" ht="12.75">
      <c r="A442" s="120" t="s">
        <v>448</v>
      </c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48"/>
      <c r="U442" s="51"/>
      <c r="V442" s="30"/>
      <c r="W442" s="30"/>
      <c r="X442" s="30"/>
      <c r="Y442" s="30"/>
      <c r="Z442" s="30"/>
    </row>
    <row r="443" spans="1:26" ht="12.75">
      <c r="A443" s="120" t="s">
        <v>449</v>
      </c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48"/>
      <c r="U443" s="51"/>
      <c r="V443" s="30"/>
      <c r="W443" s="30"/>
      <c r="X443" s="30"/>
      <c r="Y443" s="30"/>
      <c r="Z443" s="30"/>
    </row>
    <row r="444" spans="1:26" ht="12.75">
      <c r="A444" s="120" t="s">
        <v>450</v>
      </c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48"/>
      <c r="U444" s="51"/>
      <c r="V444" s="30"/>
      <c r="W444" s="30"/>
      <c r="X444" s="30"/>
      <c r="Y444" s="30"/>
      <c r="Z444" s="30"/>
    </row>
    <row r="445" spans="1:26" ht="12.75">
      <c r="A445" s="120" t="s">
        <v>451</v>
      </c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48"/>
      <c r="U445" s="51"/>
      <c r="V445" s="30"/>
      <c r="W445" s="30"/>
      <c r="X445" s="30"/>
      <c r="Y445" s="30"/>
      <c r="Z445" s="30"/>
    </row>
    <row r="446" spans="1:26" ht="12.75">
      <c r="A446" s="120" t="s">
        <v>452</v>
      </c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48">
        <v>90</v>
      </c>
      <c r="U446" s="51">
        <v>70</v>
      </c>
      <c r="V446" s="30"/>
      <c r="W446" s="30"/>
      <c r="X446" s="30"/>
      <c r="Y446" s="30"/>
      <c r="Z446" s="30"/>
    </row>
    <row r="447" spans="1:26" ht="12.75">
      <c r="A447" s="120" t="s">
        <v>453</v>
      </c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48"/>
      <c r="U447" s="51"/>
      <c r="V447" s="30"/>
      <c r="W447" s="30"/>
      <c r="X447" s="30"/>
      <c r="Y447" s="30"/>
      <c r="Z447" s="30"/>
    </row>
    <row r="448" spans="1:26" ht="12.75">
      <c r="A448" s="120" t="s">
        <v>454</v>
      </c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48"/>
      <c r="U448" s="51"/>
      <c r="V448" s="30"/>
      <c r="W448" s="30"/>
      <c r="X448" s="30"/>
      <c r="Y448" s="30"/>
      <c r="Z448" s="30"/>
    </row>
    <row r="449" spans="1:26" ht="12.75">
      <c r="A449" s="120" t="s">
        <v>455</v>
      </c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48"/>
      <c r="U449" s="51"/>
      <c r="V449" s="30"/>
      <c r="W449" s="30"/>
      <c r="X449" s="30"/>
      <c r="Y449" s="30"/>
      <c r="Z449" s="30"/>
    </row>
    <row r="450" spans="1:26" ht="12.75">
      <c r="A450" s="120" t="s">
        <v>456</v>
      </c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48"/>
      <c r="U450" s="51"/>
      <c r="V450" s="30"/>
      <c r="W450" s="30"/>
      <c r="X450" s="30"/>
      <c r="Y450" s="30"/>
      <c r="Z450" s="30"/>
    </row>
    <row r="451" spans="1:26" ht="12.75">
      <c r="A451" s="120" t="s">
        <v>457</v>
      </c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48"/>
      <c r="U451" s="51"/>
      <c r="V451" s="30"/>
      <c r="W451" s="30"/>
      <c r="X451" s="30"/>
      <c r="Y451" s="30"/>
      <c r="Z451" s="30"/>
    </row>
    <row r="452" spans="1:26" ht="12.75">
      <c r="A452" s="120" t="s">
        <v>458</v>
      </c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48"/>
      <c r="U452" s="51"/>
      <c r="V452" s="30"/>
      <c r="W452" s="30"/>
      <c r="X452" s="30"/>
      <c r="Y452" s="30"/>
      <c r="Z452" s="30"/>
    </row>
    <row r="453" spans="1:26" ht="12.75">
      <c r="A453" s="120" t="s">
        <v>459</v>
      </c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48">
        <v>142</v>
      </c>
      <c r="U453" s="51">
        <v>95</v>
      </c>
      <c r="V453" s="30"/>
      <c r="W453" s="30"/>
      <c r="X453" s="30"/>
      <c r="Y453" s="30"/>
      <c r="Z453" s="30"/>
    </row>
    <row r="454" spans="1:26" ht="12.75">
      <c r="A454" s="120" t="s">
        <v>460</v>
      </c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48"/>
      <c r="U454" s="51"/>
      <c r="V454" s="30"/>
      <c r="W454" s="30"/>
      <c r="X454" s="30"/>
      <c r="Y454" s="30"/>
      <c r="Z454" s="30"/>
    </row>
    <row r="455" spans="1:26" ht="12.75">
      <c r="A455" s="120" t="s">
        <v>461</v>
      </c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48"/>
      <c r="U455" s="51"/>
      <c r="V455" s="30"/>
      <c r="W455" s="30"/>
      <c r="X455" s="30"/>
      <c r="Y455" s="30"/>
      <c r="Z455" s="30"/>
    </row>
    <row r="456" spans="1:26" ht="12.75">
      <c r="A456" s="120" t="s">
        <v>462</v>
      </c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48"/>
      <c r="U456" s="51"/>
      <c r="V456" s="30"/>
      <c r="W456" s="30"/>
      <c r="X456" s="30"/>
      <c r="Y456" s="30"/>
      <c r="Z456" s="30"/>
    </row>
    <row r="457" spans="1:26" ht="12.75">
      <c r="A457" s="120" t="s">
        <v>463</v>
      </c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48"/>
      <c r="U457" s="51"/>
      <c r="V457" s="30"/>
      <c r="W457" s="30"/>
      <c r="X457" s="30"/>
      <c r="Y457" s="30"/>
      <c r="Z457" s="30"/>
    </row>
    <row r="458" spans="1:26" ht="12.75">
      <c r="A458" s="120" t="s">
        <v>464</v>
      </c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48"/>
      <c r="U458" s="51"/>
      <c r="V458" s="30"/>
      <c r="W458" s="30"/>
      <c r="X458" s="30"/>
      <c r="Y458" s="30"/>
      <c r="Z458" s="30"/>
    </row>
    <row r="459" spans="1:26" ht="12.75">
      <c r="A459" s="120" t="s">
        <v>465</v>
      </c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48"/>
      <c r="U459" s="51"/>
      <c r="V459" s="30"/>
      <c r="W459" s="30"/>
      <c r="X459" s="30"/>
      <c r="Y459" s="30"/>
      <c r="Z459" s="30"/>
    </row>
    <row r="460" spans="1:26" ht="12.75">
      <c r="A460" s="120" t="s">
        <v>466</v>
      </c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48">
        <v>80</v>
      </c>
      <c r="U460" s="51">
        <v>45</v>
      </c>
      <c r="V460" s="30"/>
      <c r="W460" s="30"/>
      <c r="X460" s="30"/>
      <c r="Y460" s="30"/>
      <c r="Z460" s="30"/>
    </row>
    <row r="461" spans="1:26" ht="12.75">
      <c r="A461" s="120" t="s">
        <v>467</v>
      </c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48"/>
      <c r="U461" s="51"/>
      <c r="V461" s="30"/>
      <c r="W461" s="30"/>
      <c r="X461" s="30"/>
      <c r="Y461" s="30"/>
      <c r="Z461" s="30"/>
    </row>
    <row r="462" spans="1:26" ht="12.75">
      <c r="A462" s="120" t="s">
        <v>468</v>
      </c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48"/>
      <c r="U462" s="51"/>
      <c r="V462" s="30"/>
      <c r="W462" s="30"/>
      <c r="X462" s="30"/>
      <c r="Y462" s="30"/>
      <c r="Z462" s="30"/>
    </row>
    <row r="463" spans="1:26" ht="12.75">
      <c r="A463" s="120" t="s">
        <v>469</v>
      </c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48">
        <v>105</v>
      </c>
      <c r="U463" s="51">
        <v>65</v>
      </c>
      <c r="V463" s="30"/>
      <c r="W463" s="30"/>
      <c r="X463" s="30"/>
      <c r="Y463" s="30"/>
      <c r="Z463" s="30"/>
    </row>
    <row r="464" spans="1:26" ht="12.75">
      <c r="A464" s="120" t="s">
        <v>470</v>
      </c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48"/>
      <c r="U464" s="51"/>
      <c r="V464" s="30"/>
      <c r="W464" s="30"/>
      <c r="X464" s="30"/>
      <c r="Y464" s="30"/>
      <c r="Z464" s="30"/>
    </row>
    <row r="465" spans="1:26" ht="12.75">
      <c r="A465" s="120" t="s">
        <v>471</v>
      </c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48">
        <v>95</v>
      </c>
      <c r="U465" s="51">
        <v>50</v>
      </c>
      <c r="V465" s="30"/>
      <c r="W465" s="30"/>
      <c r="X465" s="30"/>
      <c r="Y465" s="30"/>
      <c r="Z465" s="30"/>
    </row>
    <row r="466" spans="1:26" ht="12.75">
      <c r="A466" s="120" t="s">
        <v>472</v>
      </c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48"/>
      <c r="U466" s="51"/>
      <c r="V466" s="30"/>
      <c r="W466" s="30"/>
      <c r="X466" s="30"/>
      <c r="Y466" s="30"/>
      <c r="Z466" s="30"/>
    </row>
    <row r="467" spans="1:26" ht="12.75">
      <c r="A467" s="120" t="s">
        <v>473</v>
      </c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48"/>
      <c r="U467" s="51"/>
      <c r="V467" s="30"/>
      <c r="W467" s="30"/>
      <c r="X467" s="30"/>
      <c r="Y467" s="30"/>
      <c r="Z467" s="30"/>
    </row>
    <row r="468" spans="1:26" ht="12.75">
      <c r="A468" s="120" t="s">
        <v>474</v>
      </c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48"/>
      <c r="U468" s="51"/>
      <c r="V468" s="30"/>
      <c r="W468" s="30"/>
      <c r="X468" s="30"/>
      <c r="Y468" s="30"/>
      <c r="Z468" s="30"/>
    </row>
    <row r="469" spans="1:26" ht="12.75">
      <c r="A469" s="120" t="s">
        <v>475</v>
      </c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48"/>
      <c r="U469" s="51"/>
      <c r="V469" s="30"/>
      <c r="W469" s="30"/>
      <c r="X469" s="30"/>
      <c r="Y469" s="30"/>
      <c r="Z469" s="30"/>
    </row>
    <row r="470" spans="1:26" ht="12.75">
      <c r="A470" s="120" t="s">
        <v>476</v>
      </c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48">
        <v>80</v>
      </c>
      <c r="U470" s="51">
        <v>45</v>
      </c>
      <c r="V470" s="30"/>
      <c r="W470" s="30"/>
      <c r="X470" s="30"/>
      <c r="Y470" s="30"/>
      <c r="Z470" s="30"/>
    </row>
    <row r="471" spans="1:26" ht="12.75">
      <c r="A471" s="120" t="s">
        <v>477</v>
      </c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48"/>
      <c r="U471" s="51"/>
      <c r="V471" s="30"/>
      <c r="W471" s="30"/>
      <c r="X471" s="30"/>
      <c r="Y471" s="30"/>
      <c r="Z471" s="30"/>
    </row>
    <row r="472" spans="1:26" ht="12.75">
      <c r="A472" s="120" t="s">
        <v>478</v>
      </c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48"/>
      <c r="U472" s="51"/>
      <c r="V472" s="30"/>
      <c r="W472" s="30"/>
      <c r="X472" s="30"/>
      <c r="Y472" s="30"/>
      <c r="Z472" s="30"/>
    </row>
    <row r="473" spans="1:26" ht="12.75">
      <c r="A473" s="120" t="s">
        <v>479</v>
      </c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48"/>
      <c r="U473" s="51"/>
      <c r="V473" s="30"/>
      <c r="W473" s="30"/>
      <c r="X473" s="30"/>
      <c r="Y473" s="30"/>
      <c r="Z473" s="30"/>
    </row>
    <row r="474" spans="1:26" ht="12.75">
      <c r="A474" s="118" t="s">
        <v>480</v>
      </c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48"/>
      <c r="U474" s="51"/>
      <c r="V474" s="30"/>
      <c r="W474" s="30"/>
      <c r="X474" s="30"/>
      <c r="Y474" s="30"/>
      <c r="Z474" s="30"/>
    </row>
    <row r="475" spans="1:26" ht="12.75">
      <c r="A475" s="120" t="s">
        <v>481</v>
      </c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48">
        <v>95</v>
      </c>
      <c r="U475" s="51">
        <v>65</v>
      </c>
      <c r="V475" s="30"/>
      <c r="W475" s="30"/>
      <c r="X475" s="30"/>
      <c r="Y475" s="30"/>
      <c r="Z475" s="30"/>
    </row>
    <row r="476" spans="1:26" ht="12.75">
      <c r="A476" s="120" t="s">
        <v>482</v>
      </c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48"/>
      <c r="U476" s="51"/>
      <c r="V476" s="30"/>
      <c r="W476" s="30"/>
      <c r="X476" s="30"/>
      <c r="Y476" s="30"/>
      <c r="Z476" s="30"/>
    </row>
    <row r="477" spans="1:26" ht="12.75">
      <c r="A477" s="120" t="s">
        <v>483</v>
      </c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48"/>
      <c r="U477" s="51"/>
      <c r="V477" s="30"/>
      <c r="W477" s="30"/>
      <c r="X477" s="30"/>
      <c r="Y477" s="30"/>
      <c r="Z477" s="30"/>
    </row>
    <row r="478" spans="1:26" ht="12.75">
      <c r="A478" s="120" t="s">
        <v>484</v>
      </c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48"/>
      <c r="U478" s="51"/>
      <c r="V478" s="30"/>
      <c r="W478" s="30"/>
      <c r="X478" s="30"/>
      <c r="Y478" s="30"/>
      <c r="Z478" s="30"/>
    </row>
    <row r="479" spans="1:26" ht="12.75">
      <c r="A479" s="120" t="s">
        <v>485</v>
      </c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48"/>
      <c r="U479" s="51"/>
      <c r="V479" s="30"/>
      <c r="W479" s="30"/>
      <c r="X479" s="30"/>
      <c r="Y479" s="30"/>
      <c r="Z479" s="30"/>
    </row>
    <row r="480" spans="1:26" ht="12.75">
      <c r="A480" s="120" t="s">
        <v>486</v>
      </c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48"/>
      <c r="U480" s="51"/>
      <c r="V480" s="30"/>
      <c r="W480" s="30"/>
      <c r="X480" s="30"/>
      <c r="Y480" s="30"/>
      <c r="Z480" s="30"/>
    </row>
    <row r="481" spans="1:26" ht="12.75">
      <c r="A481" s="120" t="s">
        <v>487</v>
      </c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48"/>
      <c r="U481" s="51"/>
      <c r="V481" s="30"/>
      <c r="W481" s="30"/>
      <c r="X481" s="30"/>
      <c r="Y481" s="30"/>
      <c r="Z481" s="30"/>
    </row>
    <row r="482" spans="1:26" ht="12.75">
      <c r="A482" s="120" t="s">
        <v>488</v>
      </c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48">
        <v>92</v>
      </c>
      <c r="U482" s="51">
        <v>50</v>
      </c>
      <c r="V482" s="30"/>
      <c r="W482" s="30"/>
      <c r="X482" s="30"/>
      <c r="Y482" s="30"/>
      <c r="Z482" s="30"/>
    </row>
    <row r="483" spans="1:26" ht="12.75">
      <c r="A483" s="120" t="s">
        <v>489</v>
      </c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48"/>
      <c r="U483" s="51"/>
      <c r="V483" s="30"/>
      <c r="W483" s="30"/>
      <c r="X483" s="30"/>
      <c r="Y483" s="30"/>
      <c r="Z483" s="30"/>
    </row>
    <row r="484" spans="1:26" ht="12.75">
      <c r="A484" s="120" t="s">
        <v>490</v>
      </c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48"/>
      <c r="U484" s="51"/>
      <c r="V484" s="30"/>
      <c r="W484" s="30"/>
      <c r="X484" s="30"/>
      <c r="Y484" s="30"/>
      <c r="Z484" s="30"/>
    </row>
    <row r="485" spans="1:26" ht="12.75">
      <c r="A485" s="120" t="s">
        <v>491</v>
      </c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48"/>
      <c r="U485" s="51"/>
      <c r="V485" s="30"/>
      <c r="W485" s="30"/>
      <c r="X485" s="30"/>
      <c r="Y485" s="30"/>
      <c r="Z485" s="30"/>
    </row>
    <row r="486" spans="1:26" ht="12.75">
      <c r="A486" s="120" t="s">
        <v>492</v>
      </c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48"/>
      <c r="U486" s="51"/>
      <c r="V486" s="30"/>
      <c r="W486" s="30"/>
      <c r="X486" s="30"/>
      <c r="Y486" s="30"/>
      <c r="Z486" s="30"/>
    </row>
    <row r="487" spans="1:26" ht="12.75">
      <c r="A487" s="120" t="s">
        <v>493</v>
      </c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48">
        <v>80</v>
      </c>
      <c r="U487" s="51">
        <v>60</v>
      </c>
      <c r="V487" s="30"/>
      <c r="W487" s="30"/>
      <c r="X487" s="30"/>
      <c r="Y487" s="30"/>
      <c r="Z487" s="30"/>
    </row>
    <row r="488" spans="1:26" ht="12.75">
      <c r="A488" s="120" t="s">
        <v>494</v>
      </c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48"/>
      <c r="U488" s="51"/>
      <c r="V488" s="30"/>
      <c r="W488" s="30"/>
      <c r="X488" s="30"/>
      <c r="Y488" s="30"/>
      <c r="Z488" s="30"/>
    </row>
    <row r="489" spans="1:26" ht="12.75">
      <c r="A489" s="120" t="s">
        <v>495</v>
      </c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48"/>
      <c r="U489" s="51"/>
      <c r="V489" s="30"/>
      <c r="W489" s="30"/>
      <c r="X489" s="30"/>
      <c r="Y489" s="30"/>
      <c r="Z489" s="30"/>
    </row>
    <row r="490" spans="1:26" ht="12.75">
      <c r="A490" s="118" t="s">
        <v>496</v>
      </c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48"/>
      <c r="U490" s="51"/>
      <c r="V490" s="30"/>
      <c r="W490" s="30"/>
      <c r="X490" s="30"/>
      <c r="Y490" s="30"/>
      <c r="Z490" s="30"/>
    </row>
    <row r="491" spans="1:26" ht="12.75">
      <c r="A491" s="120" t="s">
        <v>497</v>
      </c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48">
        <v>128</v>
      </c>
      <c r="U491" s="51">
        <v>83</v>
      </c>
      <c r="V491" s="30"/>
      <c r="W491" s="30"/>
      <c r="X491" s="30"/>
      <c r="Y491" s="30"/>
      <c r="Z491" s="30"/>
    </row>
    <row r="492" spans="1:26" ht="12.75">
      <c r="A492" s="120" t="s">
        <v>498</v>
      </c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48"/>
      <c r="U492" s="51"/>
      <c r="V492" s="30"/>
      <c r="W492" s="30"/>
      <c r="X492" s="30"/>
      <c r="Y492" s="30"/>
      <c r="Z492" s="30"/>
    </row>
    <row r="493" spans="1:26" ht="12.75">
      <c r="A493" s="120" t="s">
        <v>499</v>
      </c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48"/>
      <c r="U493" s="51"/>
      <c r="V493" s="30"/>
      <c r="W493" s="30"/>
      <c r="X493" s="30"/>
      <c r="Y493" s="30"/>
      <c r="Z493" s="30"/>
    </row>
    <row r="494" spans="1:26" ht="12.75">
      <c r="A494" s="120" t="s">
        <v>500</v>
      </c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48"/>
      <c r="U494" s="51"/>
      <c r="V494" s="30"/>
      <c r="W494" s="30"/>
      <c r="X494" s="30"/>
      <c r="Y494" s="30"/>
      <c r="Z494" s="30"/>
    </row>
    <row r="495" spans="1:26" ht="12.75">
      <c r="A495" s="120" t="s">
        <v>501</v>
      </c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48"/>
      <c r="U495" s="51"/>
      <c r="V495" s="30"/>
      <c r="W495" s="30"/>
      <c r="X495" s="30"/>
      <c r="Y495" s="30"/>
      <c r="Z495" s="30"/>
    </row>
    <row r="496" spans="1:26" ht="12.75">
      <c r="A496" s="120" t="s">
        <v>502</v>
      </c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48"/>
      <c r="U496" s="51"/>
      <c r="V496" s="30"/>
      <c r="W496" s="30"/>
      <c r="X496" s="30"/>
      <c r="Y496" s="30"/>
      <c r="Z496" s="30"/>
    </row>
    <row r="497" spans="1:26" ht="12.75">
      <c r="A497" s="120" t="s">
        <v>503</v>
      </c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48"/>
      <c r="U497" s="51"/>
      <c r="V497" s="30"/>
      <c r="W497" s="30"/>
      <c r="X497" s="30"/>
      <c r="Y497" s="30"/>
      <c r="Z497" s="30"/>
    </row>
    <row r="498" spans="1:26" ht="12.75">
      <c r="A498" s="120" t="s">
        <v>504</v>
      </c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48"/>
      <c r="U498" s="51"/>
      <c r="V498" s="30"/>
      <c r="W498" s="30"/>
      <c r="X498" s="30"/>
      <c r="Y498" s="30"/>
      <c r="Z498" s="30"/>
    </row>
    <row r="499" spans="1:26" ht="12.75">
      <c r="A499" s="118" t="s">
        <v>505</v>
      </c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48"/>
      <c r="U499" s="51"/>
      <c r="V499" s="30"/>
      <c r="W499" s="30"/>
      <c r="X499" s="30"/>
      <c r="Y499" s="30"/>
      <c r="Z499" s="30"/>
    </row>
    <row r="500" spans="1:26" ht="12.75">
      <c r="A500" s="120" t="s">
        <v>506</v>
      </c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48">
        <v>90</v>
      </c>
      <c r="U500" s="51">
        <v>85</v>
      </c>
      <c r="V500" s="30"/>
      <c r="W500" s="30"/>
      <c r="X500" s="30"/>
      <c r="Y500" s="30"/>
      <c r="Z500" s="30"/>
    </row>
    <row r="501" spans="1:26" ht="12.75">
      <c r="A501" s="120" t="s">
        <v>507</v>
      </c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48"/>
      <c r="U501" s="51"/>
      <c r="V501" s="30"/>
      <c r="W501" s="30"/>
      <c r="X501" s="30"/>
      <c r="Y501" s="30"/>
      <c r="Z501" s="30"/>
    </row>
    <row r="502" spans="1:26" ht="12.75">
      <c r="A502" s="118" t="s">
        <v>508</v>
      </c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48"/>
      <c r="U502" s="51"/>
      <c r="V502" s="30"/>
      <c r="W502" s="30"/>
      <c r="X502" s="30"/>
      <c r="Y502" s="30"/>
      <c r="Z502" s="30"/>
    </row>
    <row r="503" spans="1:26" ht="12.75">
      <c r="A503" s="120" t="s">
        <v>509</v>
      </c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48"/>
      <c r="U503" s="51"/>
      <c r="V503" s="30"/>
      <c r="W503" s="30"/>
      <c r="X503" s="30"/>
      <c r="Y503" s="30"/>
      <c r="Z503" s="30"/>
    </row>
    <row r="504" spans="1:26" ht="12.75">
      <c r="A504" s="121" t="s">
        <v>510</v>
      </c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49"/>
      <c r="U504" s="52"/>
      <c r="V504" s="30"/>
      <c r="W504" s="30"/>
      <c r="X504" s="30"/>
      <c r="Y504" s="30"/>
      <c r="Z504" s="30"/>
    </row>
    <row r="505" spans="1:26" ht="12.75">
      <c r="A505" s="7"/>
      <c r="B505" s="56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30"/>
      <c r="W505" s="30"/>
      <c r="X505" s="30"/>
      <c r="Y505" s="30"/>
      <c r="Z505" s="30"/>
    </row>
    <row r="506" spans="1:26" ht="12.75">
      <c r="A506" s="32"/>
      <c r="B506" s="56" t="s">
        <v>801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>
      <c r="A507" s="7"/>
      <c r="B507" s="56" t="s">
        <v>802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>
      <c r="A508" s="3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>
      <c r="A509" s="2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8"/>
      <c r="W509" s="8"/>
      <c r="X509" s="8"/>
      <c r="Y509" s="8"/>
      <c r="Z509" s="8"/>
    </row>
    <row r="510" spans="22:26" ht="12.75">
      <c r="V510" s="33"/>
      <c r="W510" s="33"/>
      <c r="X510" s="33"/>
      <c r="Y510" s="33"/>
      <c r="Z510" s="33"/>
    </row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4" ht="12.75"/>
    <row r="675" ht="12.75"/>
    <row r="676" ht="12.75"/>
    <row r="677" ht="12.75"/>
    <row r="678" ht="12.75"/>
    <row r="679" ht="12.75"/>
    <row r="680" ht="12.75"/>
    <row r="681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</sheetData>
  <sheetProtection/>
  <mergeCells count="200">
    <mergeCell ref="A504:S504"/>
    <mergeCell ref="A356:F356"/>
    <mergeCell ref="A357:F357"/>
    <mergeCell ref="A342:F342"/>
    <mergeCell ref="A343:F343"/>
    <mergeCell ref="A498:S498"/>
    <mergeCell ref="A499:S499"/>
    <mergeCell ref="A500:S500"/>
    <mergeCell ref="A501:S501"/>
    <mergeCell ref="A502:S502"/>
    <mergeCell ref="A503:S503"/>
    <mergeCell ref="A492:S492"/>
    <mergeCell ref="A493:S493"/>
    <mergeCell ref="A494:S494"/>
    <mergeCell ref="A495:S495"/>
    <mergeCell ref="A496:S496"/>
    <mergeCell ref="A497:S497"/>
    <mergeCell ref="A488:S488"/>
    <mergeCell ref="A489:S489"/>
    <mergeCell ref="A490:S490"/>
    <mergeCell ref="A491:S491"/>
    <mergeCell ref="A484:S484"/>
    <mergeCell ref="A485:S485"/>
    <mergeCell ref="A486:S486"/>
    <mergeCell ref="A487:S487"/>
    <mergeCell ref="A480:S480"/>
    <mergeCell ref="A481:S481"/>
    <mergeCell ref="A482:S482"/>
    <mergeCell ref="A483:S483"/>
    <mergeCell ref="A476:S476"/>
    <mergeCell ref="A477:S477"/>
    <mergeCell ref="A478:S478"/>
    <mergeCell ref="A479:S479"/>
    <mergeCell ref="A472:S472"/>
    <mergeCell ref="A473:S473"/>
    <mergeCell ref="A474:S474"/>
    <mergeCell ref="A475:S475"/>
    <mergeCell ref="A468:S468"/>
    <mergeCell ref="A469:S469"/>
    <mergeCell ref="A470:S470"/>
    <mergeCell ref="A471:S471"/>
    <mergeCell ref="A464:S464"/>
    <mergeCell ref="A465:S465"/>
    <mergeCell ref="A466:S466"/>
    <mergeCell ref="A467:S467"/>
    <mergeCell ref="A460:S460"/>
    <mergeCell ref="A461:S461"/>
    <mergeCell ref="A462:S462"/>
    <mergeCell ref="A463:S463"/>
    <mergeCell ref="A456:S456"/>
    <mergeCell ref="A457:S457"/>
    <mergeCell ref="A458:S458"/>
    <mergeCell ref="A459:S459"/>
    <mergeCell ref="A452:S452"/>
    <mergeCell ref="A453:S453"/>
    <mergeCell ref="A454:S454"/>
    <mergeCell ref="A455:S455"/>
    <mergeCell ref="A448:S448"/>
    <mergeCell ref="A449:S449"/>
    <mergeCell ref="A450:S450"/>
    <mergeCell ref="A451:S451"/>
    <mergeCell ref="A444:S444"/>
    <mergeCell ref="A445:S445"/>
    <mergeCell ref="A446:S446"/>
    <mergeCell ref="A447:S447"/>
    <mergeCell ref="A440:S440"/>
    <mergeCell ref="A441:S441"/>
    <mergeCell ref="A442:S442"/>
    <mergeCell ref="A443:S443"/>
    <mergeCell ref="A436:S436"/>
    <mergeCell ref="A437:S437"/>
    <mergeCell ref="A438:S438"/>
    <mergeCell ref="A439:S439"/>
    <mergeCell ref="A432:S432"/>
    <mergeCell ref="A433:S433"/>
    <mergeCell ref="A434:S434"/>
    <mergeCell ref="A435:S435"/>
    <mergeCell ref="A428:S428"/>
    <mergeCell ref="A429:S429"/>
    <mergeCell ref="A430:S430"/>
    <mergeCell ref="A431:S431"/>
    <mergeCell ref="A424:S424"/>
    <mergeCell ref="A425:S425"/>
    <mergeCell ref="A426:S426"/>
    <mergeCell ref="A427:S427"/>
    <mergeCell ref="A420:S420"/>
    <mergeCell ref="A421:S421"/>
    <mergeCell ref="A422:S422"/>
    <mergeCell ref="A423:S423"/>
    <mergeCell ref="A416:S416"/>
    <mergeCell ref="A417:S417"/>
    <mergeCell ref="A418:S418"/>
    <mergeCell ref="A419:S419"/>
    <mergeCell ref="A412:S412"/>
    <mergeCell ref="A413:S413"/>
    <mergeCell ref="A414:S414"/>
    <mergeCell ref="A415:S415"/>
    <mergeCell ref="A408:S408"/>
    <mergeCell ref="A409:S409"/>
    <mergeCell ref="A410:S410"/>
    <mergeCell ref="A411:S411"/>
    <mergeCell ref="A404:S404"/>
    <mergeCell ref="A405:S405"/>
    <mergeCell ref="A406:S406"/>
    <mergeCell ref="A407:S407"/>
    <mergeCell ref="A400:S400"/>
    <mergeCell ref="A401:S401"/>
    <mergeCell ref="A402:S402"/>
    <mergeCell ref="A403:S403"/>
    <mergeCell ref="A396:S396"/>
    <mergeCell ref="A397:S397"/>
    <mergeCell ref="A398:S398"/>
    <mergeCell ref="A399:S399"/>
    <mergeCell ref="A392:S392"/>
    <mergeCell ref="A393:S393"/>
    <mergeCell ref="A394:S394"/>
    <mergeCell ref="A395:S395"/>
    <mergeCell ref="A388:S388"/>
    <mergeCell ref="A389:S389"/>
    <mergeCell ref="A390:S390"/>
    <mergeCell ref="A391:S391"/>
    <mergeCell ref="A384:S384"/>
    <mergeCell ref="A385:S385"/>
    <mergeCell ref="A386:S386"/>
    <mergeCell ref="A387:S387"/>
    <mergeCell ref="A380:S380"/>
    <mergeCell ref="A381:S381"/>
    <mergeCell ref="A382:S382"/>
    <mergeCell ref="A383:S383"/>
    <mergeCell ref="A376:S376"/>
    <mergeCell ref="A377:S377"/>
    <mergeCell ref="A378:S378"/>
    <mergeCell ref="A379:S379"/>
    <mergeCell ref="A372:S372"/>
    <mergeCell ref="A373:S373"/>
    <mergeCell ref="A374:S374"/>
    <mergeCell ref="A375:S375"/>
    <mergeCell ref="A368:S368"/>
    <mergeCell ref="A369:S369"/>
    <mergeCell ref="A370:S370"/>
    <mergeCell ref="A371:S371"/>
    <mergeCell ref="A363:S363"/>
    <mergeCell ref="A365:S365"/>
    <mergeCell ref="A366:S366"/>
    <mergeCell ref="A367:S367"/>
    <mergeCell ref="A353:F353"/>
    <mergeCell ref="A354:F354"/>
    <mergeCell ref="A355:F355"/>
    <mergeCell ref="A358:F358"/>
    <mergeCell ref="A349:F349"/>
    <mergeCell ref="A350:F350"/>
    <mergeCell ref="A351:F351"/>
    <mergeCell ref="A352:F352"/>
    <mergeCell ref="A345:F345"/>
    <mergeCell ref="A346:F346"/>
    <mergeCell ref="A347:F347"/>
    <mergeCell ref="A348:F348"/>
    <mergeCell ref="A339:F339"/>
    <mergeCell ref="A340:F340"/>
    <mergeCell ref="A341:F341"/>
    <mergeCell ref="A344:F344"/>
    <mergeCell ref="A335:F335"/>
    <mergeCell ref="A336:F336"/>
    <mergeCell ref="A337:F337"/>
    <mergeCell ref="A338:F338"/>
    <mergeCell ref="A331:F331"/>
    <mergeCell ref="A332:F332"/>
    <mergeCell ref="A333:F333"/>
    <mergeCell ref="A334:F334"/>
    <mergeCell ref="A31:U31"/>
    <mergeCell ref="A32:U32"/>
    <mergeCell ref="A180:U180"/>
    <mergeCell ref="A289:U289"/>
    <mergeCell ref="A12:U12"/>
    <mergeCell ref="A13:U13"/>
    <mergeCell ref="A14:U14"/>
    <mergeCell ref="A15:U15"/>
    <mergeCell ref="A27:A29"/>
    <mergeCell ref="B27:B29"/>
    <mergeCell ref="C27:C29"/>
    <mergeCell ref="D27:F27"/>
    <mergeCell ref="D28:D29"/>
    <mergeCell ref="J19:K19"/>
    <mergeCell ref="J20:K20"/>
    <mergeCell ref="J17:U17"/>
    <mergeCell ref="G18:H18"/>
    <mergeCell ref="J28:J29"/>
    <mergeCell ref="G27:I27"/>
    <mergeCell ref="J27:U27"/>
    <mergeCell ref="G28:G29"/>
    <mergeCell ref="A10:U10"/>
    <mergeCell ref="H1:U1"/>
    <mergeCell ref="G22:H22"/>
    <mergeCell ref="J22:K22"/>
    <mergeCell ref="G17:I17"/>
    <mergeCell ref="G21:H21"/>
    <mergeCell ref="J18:K18"/>
    <mergeCell ref="J21:K21"/>
    <mergeCell ref="G19:H19"/>
    <mergeCell ref="G20:H20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User-E</cp:lastModifiedBy>
  <cp:lastPrinted>2004-07-27T05:56:58Z</cp:lastPrinted>
  <dcterms:created xsi:type="dcterms:W3CDTF">2003-01-28T12:33:10Z</dcterms:created>
  <dcterms:modified xsi:type="dcterms:W3CDTF">2017-09-22T11:56:24Z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