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1"/>
  </bookViews>
  <sheets>
    <sheet name="Локальная смета" sheetId="1" r:id="rId1"/>
    <sheet name="Локальный ресурсный сметный рас" sheetId="2" r:id="rId2"/>
  </sheets>
  <definedNames>
    <definedName name="_xlnm.Print_Titles" localSheetId="0">'Локальная смета'!$27:$27</definedName>
    <definedName name="_xlnm.Print_Titles" localSheetId="1">'Локальный ресурсный сметный рас'!$27:$27</definedName>
    <definedName name="_xlnm.Print_Area" localSheetId="1">'Локальный ресурсный сметный рас'!$A$1:$N$324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9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1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7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7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7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7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7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7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7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7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7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7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7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7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7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7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7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7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693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695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488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488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488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488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488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488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2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7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488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M27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7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9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1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7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7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7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7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7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7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7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7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7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7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7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321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323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307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307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307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307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22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20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21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7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7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8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8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9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9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07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<sst xmlns="http://schemas.openxmlformats.org/spreadsheetml/2006/main" count="3605" uniqueCount="2021">
  <si>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</si>
  <si>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</si>
  <si>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</si>
  <si>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</si>
  <si>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</si>
  <si>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</si>
  <si>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</si>
  <si>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</si>
  <si>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</si>
  <si>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</si>
  <si>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</si>
  <si>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</si>
  <si>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</si>
  <si>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</si>
  <si>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</si>
  <si>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</si>
  <si>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</si>
  <si>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</si>
  <si>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</si>
  <si>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</si>
  <si>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</si>
  <si>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</si>
  <si>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</si>
  <si>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</si>
  <si>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</si>
  <si>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</si>
  <si>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</si>
  <si>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</si>
  <si>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</si>
  <si>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</si>
  <si>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</si>
  <si>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</si>
  <si>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</si>
  <si>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</si>
  <si>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</si>
  <si>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</si>
  <si>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                       Раздел 1. Газопровод низкого давления ул.Полевая с.Аргаяш Аргаяшского района</t>
  </si>
  <si>
    <t>ТЕР22-03-007-02
Установка задвижек или клапанов обратных стальных диаметром: 100 мм-диаметром 80мм
1 задвижка (или клапан обратный)</t>
  </si>
  <si>
    <t>26,59
_____
33,19</t>
  </si>
  <si>
    <t>65
35
20</t>
  </si>
  <si>
    <t>27
_____
33</t>
  </si>
  <si>
    <t>335
_____
113</t>
  </si>
  <si>
    <t>Р</t>
  </si>
  <si>
    <t>(0.85*0.8)</t>
  </si>
  <si>
    <t>ТССЦ-302-0658
Задвижки клиновые с выдвижным шпинделем фланцевые для воды, пара, газа, нефтепродуктов давлением 4 МПа (40 кгс/см2) ЗКЛ2-40 (30лс15нж), диаметром 100 мм-диаметром 80мм
шт.</t>
  </si>
  <si>
    <t xml:space="preserve">
_____
2130,69</t>
  </si>
  <si>
    <t xml:space="preserve">
_____
2131</t>
  </si>
  <si>
    <t xml:space="preserve">
_____
18865</t>
  </si>
  <si>
    <t>М</t>
  </si>
  <si>
    <t>ТЕР22-03-014-02
Приварка фланцев к стальным трубопроводам диаметром: 80 мм
1 фланец</t>
  </si>
  <si>
    <t>7,43
_____
63,43</t>
  </si>
  <si>
    <t>39,29
_____
5,72</t>
  </si>
  <si>
    <t>220
34
20</t>
  </si>
  <si>
    <t>15
_____
126</t>
  </si>
  <si>
    <t>79
_____
11</t>
  </si>
  <si>
    <t>187
_____
654</t>
  </si>
  <si>
    <t>478
_____
144</t>
  </si>
  <si>
    <t>ТЕР22-03-007-03
Установка задвижек или клапанов обратных стальных диаметром: 150 мм
1 задвижка (или клапан обратный)</t>
  </si>
  <si>
    <t>39,94
_____
51,13</t>
  </si>
  <si>
    <t>37,91
_____
3,8</t>
  </si>
  <si>
    <t>129
57
33</t>
  </si>
  <si>
    <t>40
_____
51</t>
  </si>
  <si>
    <t>38
_____
4</t>
  </si>
  <si>
    <t>503
_____
190</t>
  </si>
  <si>
    <t>218
_____
48</t>
  </si>
  <si>
    <t>ТССЦ-302-0659
Задвижки клиновые с выдвижным шпинделем фланцевые для воды, пара, газа, нефтепродуктов давлением 4 МПа (40 кгс/см2) ЗКЛ2-40 (30лс15нж), диаметром 150 мм
шт.</t>
  </si>
  <si>
    <t xml:space="preserve">
_____
3996,79</t>
  </si>
  <si>
    <t xml:space="preserve">
_____
3997</t>
  </si>
  <si>
    <t xml:space="preserve">
_____
32026</t>
  </si>
  <si>
    <t>ТЕР22-03-014-05
Приварка фланцев к стальным трубопроводам диаметром: 150 мм
1 фланец</t>
  </si>
  <si>
    <t>14,58
_____
182,07</t>
  </si>
  <si>
    <t>65,02
_____
9,31</t>
  </si>
  <si>
    <t>523
62
36</t>
  </si>
  <si>
    <t>29
_____
364</t>
  </si>
  <si>
    <t>130
_____
19</t>
  </si>
  <si>
    <t>367
_____
1417</t>
  </si>
  <si>
    <t>791
_____
234</t>
  </si>
  <si>
    <t>ТЕР22-03-002-01
Установка полиэтиленовых фасонных частей: отводов, колен, патрубков, переходов
10 фасонных частей</t>
  </si>
  <si>
    <t>262,27
_____
42,62</t>
  </si>
  <si>
    <t>32
13
8</t>
  </si>
  <si>
    <t>26
_____
4</t>
  </si>
  <si>
    <t>166
_____
54</t>
  </si>
  <si>
    <t>ТССЦ-507-0761
Неразъемное соединение «полиэтилен-сталь» SDR 11 100х10,0/СТ108 (ТУ2248-025-00203536-96)
шт.</t>
  </si>
  <si>
    <t xml:space="preserve">
_____
700</t>
  </si>
  <si>
    <t xml:space="preserve">
_____
2196</t>
  </si>
  <si>
    <t>317
127
74</t>
  </si>
  <si>
    <t>262
_____
43</t>
  </si>
  <si>
    <t>1655
_____
537</t>
  </si>
  <si>
    <t>ТССЦ-507-0762
Неразъемное соединение «полиэтилен-сталь» SDR 11 160х14,6/СТ159 (ТУ2248-025-00203536-96)
шт.</t>
  </si>
  <si>
    <t xml:space="preserve">
_____
975</t>
  </si>
  <si>
    <t xml:space="preserve">
_____
3519</t>
  </si>
  <si>
    <t>ТЕРм08-02-472-07
Проводник заземляющий открыто по строительным основаниям: из полосовой стали сечением 160 мм2
100 м</t>
  </si>
  <si>
    <t>253,26
_____
85,18</t>
  </si>
  <si>
    <t>85,66
_____
4,08</t>
  </si>
  <si>
    <t>8
5
3</t>
  </si>
  <si>
    <t>5
_____
1</t>
  </si>
  <si>
    <t>64
_____
9</t>
  </si>
  <si>
    <t>10
_____
1</t>
  </si>
  <si>
    <t>ТЕР01-02-031-04
Бурение ям глубиной до 2 м бурильно-крановыми машинами: на автомобиле, группа грунтов 2
100 ям</t>
  </si>
  <si>
    <t>2276,31
_____
232,59</t>
  </si>
  <si>
    <t>146
18
9</t>
  </si>
  <si>
    <t>137
_____
14</t>
  </si>
  <si>
    <t>941
_____
176</t>
  </si>
  <si>
    <t>ТЕР06-01-001-13
Устройство фундаментов-столбов: бетонных В7,5(М100 фракции более40)
100 м3 бетона, бутобетона и железобетона в деле</t>
  </si>
  <si>
    <t>6449,24
_____
6374,53</t>
  </si>
  <si>
    <t>1934,99
_____
302,95</t>
  </si>
  <si>
    <t>43
21
11</t>
  </si>
  <si>
    <t>19
_____
18</t>
  </si>
  <si>
    <t>6
_____
1</t>
  </si>
  <si>
    <t>234
_____
103</t>
  </si>
  <si>
    <t>32
_____
11</t>
  </si>
  <si>
    <t>ТССЦ-401-0003
Бетон тяжелый, класс В7,5 (М100)
м3</t>
  </si>
  <si>
    <t xml:space="preserve">
_____
551</t>
  </si>
  <si>
    <t xml:space="preserve">
_____
162</t>
  </si>
  <si>
    <t xml:space="preserve">
_____
762</t>
  </si>
  <si>
    <t>ТЕР09-03-040-01
Монтаж защитных ограждений оборудования
1 т конструкций</t>
  </si>
  <si>
    <t>1056,05
_____
308,3</t>
  </si>
  <si>
    <t>75,96
_____
1,96</t>
  </si>
  <si>
    <t>487
322
259</t>
  </si>
  <si>
    <t>357
_____
104</t>
  </si>
  <si>
    <t>26
_____
1</t>
  </si>
  <si>
    <t>4494
_____
498</t>
  </si>
  <si>
    <t>129
_____
8</t>
  </si>
  <si>
    <t>ТССЦ-201-0650
Ограждения из прокатных и гнутых профилей полосовой и круглой стали ГОСТ 23118-99
т</t>
  </si>
  <si>
    <t xml:space="preserve">
_____
12590</t>
  </si>
  <si>
    <t xml:space="preserve">
_____
4255</t>
  </si>
  <si>
    <t xml:space="preserve">
_____
22334</t>
  </si>
  <si>
    <t>ТССЦ-201-0778
Прочие индивидуальные сварные конструкции, масса сборочной единицы до 0,1 т
т</t>
  </si>
  <si>
    <t xml:space="preserve">
_____
11820</t>
  </si>
  <si>
    <t xml:space="preserve">
_____
3995</t>
  </si>
  <si>
    <t xml:space="preserve">
_____
20443</t>
  </si>
  <si>
    <t>ТЕР22-01-012-05
Укладка стальных водопроводных труб с пневматическим испытанием диаметром: 150 мм
1 км трубопровода</t>
  </si>
  <si>
    <t>7448,21
_____
2320</t>
  </si>
  <si>
    <t>8739,22
_____
1570,35</t>
  </si>
  <si>
    <t>9
7
4</t>
  </si>
  <si>
    <t>4
_____
1</t>
  </si>
  <si>
    <t>47
_____
7</t>
  </si>
  <si>
    <t>28
_____
10</t>
  </si>
  <si>
    <t>ТССЦ-103-0174
Трубы стальные электросварные прямошовные со снятой фаской из стали марок БСт2кп-БСт4кп и БСт2пс-БСт4пс наружный диаметр 159 мм, толщина стенки 3,5 мм
м</t>
  </si>
  <si>
    <t xml:space="preserve">
_____
87,5</t>
  </si>
  <si>
    <t xml:space="preserve">
_____
44</t>
  </si>
  <si>
    <t xml:space="preserve">
_____
283</t>
  </si>
  <si>
    <t>ТЕР22-02-010-05
Нанесение весьма усиленной антикоррозионной изоляции из полимерных липких лент на стальные трубопроводы диаметром: 150 мм
1 км трубопровода</t>
  </si>
  <si>
    <t>797,54
_____
35759,61</t>
  </si>
  <si>
    <t>14084,43
_____
1613,1</t>
  </si>
  <si>
    <t>25
1
1</t>
  </si>
  <si>
    <t xml:space="preserve">
_____
18</t>
  </si>
  <si>
    <t>7
_____
1</t>
  </si>
  <si>
    <t>5
_____
52</t>
  </si>
  <si>
    <t>36
_____
10</t>
  </si>
  <si>
    <t>ТЕР16-07-006-02
Заделка сальников при проходе труб через фундаменты или стены подвала диаметром: до 200 мм
1 сальник</t>
  </si>
  <si>
    <t>27,07
_____
53,37</t>
  </si>
  <si>
    <t>80
35
19</t>
  </si>
  <si>
    <t>27
_____
53</t>
  </si>
  <si>
    <t>341
_____
284</t>
  </si>
  <si>
    <t>ТЕР22-01-012-07
Укладка стальных водопроводных труб с пневматическим испытанием диаметром: 250 мм
1 км трубопровода</t>
  </si>
  <si>
    <t>8181,25
_____
3374</t>
  </si>
  <si>
    <t>16816,79
_____
2883,79</t>
  </si>
  <si>
    <t>14
7
4</t>
  </si>
  <si>
    <t>4
_____
2</t>
  </si>
  <si>
    <t>8
_____
1</t>
  </si>
  <si>
    <t>51
_____
12</t>
  </si>
  <si>
    <t>52
_____
18</t>
  </si>
  <si>
    <t>ТССЦ-103-0196
Трубы стальные электросварные прямошовные со снятой фаской из стали марок БСт2кп-БСт4кп и БСт2пс-БСт4пс наружный диаметр 273 мм, толщина стенки 6 мм
м</t>
  </si>
  <si>
    <t xml:space="preserve">
_____
256</t>
  </si>
  <si>
    <t xml:space="preserve">
_____
129</t>
  </si>
  <si>
    <t xml:space="preserve">
_____
837</t>
  </si>
  <si>
    <t>ТЕР22-02-010-07
Нанесение весьма усиленной антикоррозионной изоляции из полимерных липких лент на стальные трубопроводы диаметром: 250 мм
1 км трубопровода</t>
  </si>
  <si>
    <t>1041,13
_____
61476,26</t>
  </si>
  <si>
    <t>24631,9
_____
2852,94</t>
  </si>
  <si>
    <t>44
3
2</t>
  </si>
  <si>
    <t>1
_____
31</t>
  </si>
  <si>
    <t>12
_____
1</t>
  </si>
  <si>
    <t>7
_____
88</t>
  </si>
  <si>
    <t>63
_____
18</t>
  </si>
  <si>
    <t>ТЕР16-07-006-03
Заделка футляра при проходе труб через фундаменты или стены подвала диаметром: до 300 мм
1 сальник</t>
  </si>
  <si>
    <t>34,52
_____
76,73</t>
  </si>
  <si>
    <t>111
45
25</t>
  </si>
  <si>
    <t>35
_____
76</t>
  </si>
  <si>
    <t>435
_____
416</t>
  </si>
  <si>
    <t>ТЕР16-07-006-03
Заделка футляров при проходе труб через фундаменты или стены подвала диаметром: до 300 мм
1 сальник</t>
  </si>
  <si>
    <t>ТЕР22-03-001-05
Установка фасонных частей стальных сварных диаметром: 100-250 мм
1 т фасонных частей</t>
  </si>
  <si>
    <t>4960,28
_____
14919,4</t>
  </si>
  <si>
    <t>11806,75
_____
1684,6</t>
  </si>
  <si>
    <t>1046
286
166</t>
  </si>
  <si>
    <t>164
_____
492</t>
  </si>
  <si>
    <t>390
_____
56</t>
  </si>
  <si>
    <t>2061
_____
3996</t>
  </si>
  <si>
    <t>2370
_____
700</t>
  </si>
  <si>
    <t>49
6
3</t>
  </si>
  <si>
    <t>46
_____
5</t>
  </si>
  <si>
    <t>313
_____
59</t>
  </si>
  <si>
    <t>ТЕР06-01-001-13
Устройство фундаментов-столбов: бетонных В7,5 9М100 фр  более40)
100 м3 бетона, бутобетона и железобетона в деле</t>
  </si>
  <si>
    <t>118
57
30</t>
  </si>
  <si>
    <t>52
_____
51</t>
  </si>
  <si>
    <t>15
_____
2</t>
  </si>
  <si>
    <t>650
_____
285</t>
  </si>
  <si>
    <t>89
_____
31</t>
  </si>
  <si>
    <t>ТССЦ-401-0025
Бетон тяжелый, крупность заполнителя более 40 мм, класс В12,5 (М150)
м3</t>
  </si>
  <si>
    <t xml:space="preserve">
_____
578</t>
  </si>
  <si>
    <t xml:space="preserve">
_____
472</t>
  </si>
  <si>
    <t xml:space="preserve">
_____
2247</t>
  </si>
  <si>
    <t>ТЕР09-03-039-01
Монтаж опорных конструкций: для крепления трубопроводов внутри зданий и сооружений массой до 0,1 т
1 т конструкций</t>
  </si>
  <si>
    <t>920,12
_____
297,26</t>
  </si>
  <si>
    <t>284,27
_____
1,8</t>
  </si>
  <si>
    <t>93
51
41</t>
  </si>
  <si>
    <t>57
_____
18</t>
  </si>
  <si>
    <t>718
_____
127</t>
  </si>
  <si>
    <t>137
_____
1</t>
  </si>
  <si>
    <t xml:space="preserve">
_____
733</t>
  </si>
  <si>
    <t xml:space="preserve">
_____
3750</t>
  </si>
  <si>
    <t>ТЕР16-02-005-01
Прокладка трубопроводов отопления и водоснабжения из стальных электросварных труб диаметром: до 40 мм -22х2.2
100 м трубопровода</t>
  </si>
  <si>
    <t>750,64
_____
48,6</t>
  </si>
  <si>
    <t>134,09
_____
3,1</t>
  </si>
  <si>
    <t>9
10
6</t>
  </si>
  <si>
    <t>95
_____
3</t>
  </si>
  <si>
    <t>ТССЦ-302-1313
Трубопроводы из стальных водогазопроводных неоцинкованных труб с гильзами и креплениями для газоснабжения диаметром 25 мм
м</t>
  </si>
  <si>
    <t xml:space="preserve">
_____
35,45</t>
  </si>
  <si>
    <t xml:space="preserve">
_____
35</t>
  </si>
  <si>
    <t xml:space="preserve">
_____
189</t>
  </si>
  <si>
    <t>ТЕР16-02-005-01
Прокладка трубопроводов отопления и водоснабжения из стальных электросварных труб диаметром: до 40 мм 34х2.2
100 м трубопровода</t>
  </si>
  <si>
    <t>ТССЦ-302-1315
Трубопроводы из стальных водогазопроводных неоцинкованных труб с гильзами и креплениями для газоснабжения диаметром 40 мм-34х2.2
м</t>
  </si>
  <si>
    <t xml:space="preserve">
_____
40,1</t>
  </si>
  <si>
    <t xml:space="preserve">
_____
40</t>
  </si>
  <si>
    <t xml:space="preserve">
_____
251</t>
  </si>
  <si>
    <t>ТЕР16-02-005-04
Прокладка трубопроводов отопления и водоснабжения из стальных электросварных труб диаметром: 80 мм   76х3.5мм
100 м трубопровода</t>
  </si>
  <si>
    <t>984,12
_____
7531,09</t>
  </si>
  <si>
    <t>227,98
_____
6,04</t>
  </si>
  <si>
    <t>262
38
21</t>
  </si>
  <si>
    <t>30
_____
225</t>
  </si>
  <si>
    <t>372
_____
1301</t>
  </si>
  <si>
    <t>38
_____
2</t>
  </si>
  <si>
    <t>ТЕР16-02-005-05
Прокладка трубопроводов отопления и водоснабжения из стальных электросварных труб диаметром: 100 мм 108мм
100 м трубопровода</t>
  </si>
  <si>
    <t>984,12
_____
10822,47</t>
  </si>
  <si>
    <t>361
38
21</t>
  </si>
  <si>
    <t>30
_____
324</t>
  </si>
  <si>
    <t>372
_____
1911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</si>
  <si>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 Объем:2.5*1.01
м</t>
  </si>
  <si>
    <t xml:space="preserve">
_____
67,3</t>
  </si>
  <si>
    <t xml:space="preserve">
_____
202</t>
  </si>
  <si>
    <t xml:space="preserve">
_____
1304</t>
  </si>
  <si>
    <t>ТЕР24-02-021-01
Изоляция комбинированным мастично-ленточным материалом типа ленты «Лиам» сварных стыков газопроводов условным диаметром: 50-200 мм
1 м2</t>
  </si>
  <si>
    <t>23,4
_____
180,68</t>
  </si>
  <si>
    <t>88,16
_____
14,3</t>
  </si>
  <si>
    <t>248
42
24</t>
  </si>
  <si>
    <t>20
_____
153</t>
  </si>
  <si>
    <t>75
_____
12</t>
  </si>
  <si>
    <t>250
_____
449</t>
  </si>
  <si>
    <t>415
_____
153</t>
  </si>
  <si>
    <t>ТЕР24-02-030-04
Укладка в траншею изолированных стальных газопроводов условным диаметром: до 150 мм
100 м трубопровода</t>
  </si>
  <si>
    <t>491,79
_____
19161,53</t>
  </si>
  <si>
    <t>1875,01
_____
184,69</t>
  </si>
  <si>
    <t>538
22
13</t>
  </si>
  <si>
    <t>12
_____
479</t>
  </si>
  <si>
    <t>47
_____
5</t>
  </si>
  <si>
    <t>155
_____
2762</t>
  </si>
  <si>
    <t>254
_____
58</t>
  </si>
  <si>
    <t>365
61
36</t>
  </si>
  <si>
    <t>29
_____
226</t>
  </si>
  <si>
    <t>110
_____
18</t>
  </si>
  <si>
    <t>368
_____
659</t>
  </si>
  <si>
    <t>611
_____
225</t>
  </si>
  <si>
    <t>ТЕР24-02-041-05
Надземная прокладка стальных газопроводов на металлических опорах, условный диаметр газопровода: 150 мм
100 м газопровода</t>
  </si>
  <si>
    <t>491,32
_____
579,94</t>
  </si>
  <si>
    <t>2916,25
_____
353,03</t>
  </si>
  <si>
    <t>279
77
45</t>
  </si>
  <si>
    <t>34
_____
41</t>
  </si>
  <si>
    <t>204
_____
25</t>
  </si>
  <si>
    <t>433
_____
159</t>
  </si>
  <si>
    <t>1100
_____
311</t>
  </si>
  <si>
    <t>ТССЦ-103-0176
Трубы стальные электросварные прямошовные со снятой фаской из стали марок БСт2кп-БСт4кп и БСт2пс-БСт4пс наружный диаметр 159 мм, толщина стенки 4,5 мм
м</t>
  </si>
  <si>
    <t xml:space="preserve">
_____
113</t>
  </si>
  <si>
    <t xml:space="preserve">
_____
791</t>
  </si>
  <si>
    <t xml:space="preserve">
_____
5082</t>
  </si>
  <si>
    <t>ТЕР13-03-002-02
Огрунтовка металлических поверхностей за один раз: грунтовкой ФЛ-03К
100 м2 окрашиваемой поверхности</t>
  </si>
  <si>
    <t>71,47
_____
293,96</t>
  </si>
  <si>
    <t>10,15
_____
0,12</t>
  </si>
  <si>
    <t>18
3
2</t>
  </si>
  <si>
    <t>3
_____
15</t>
  </si>
  <si>
    <t>43
_____
30</t>
  </si>
  <si>
    <t>ТЕР13-03-004-06
Окраска металлических огрунтованных поверхностей: эмалью ХВ-124
100 м2 окрашиваемой поверхности</t>
  </si>
  <si>
    <t>28,33
_____
650,88</t>
  </si>
  <si>
    <t>7,83
_____
0,12</t>
  </si>
  <si>
    <t>33
1
1</t>
  </si>
  <si>
    <t>1
_____
32</t>
  </si>
  <si>
    <t>17
_____
136</t>
  </si>
  <si>
    <t>ТЕР24-02-031-01
Укладка газопроводов из полиэтиленовых труб в траншею со стационарно установленного барабана, диаметр газопровода: 32ммх3
100 м укладки</t>
  </si>
  <si>
    <t>76,72
_____
5,27</t>
  </si>
  <si>
    <t>854
559
325</t>
  </si>
  <si>
    <t>430
_____
29</t>
  </si>
  <si>
    <t>5409
_____
62</t>
  </si>
  <si>
    <t>ТССЦ-507-2052
Труба ПЭ 80 SDR 11, наружный диаметр 32 мм х3(ГОСТ Р 50838-95)
10 м</t>
  </si>
  <si>
    <t xml:space="preserve">
_____
81,4</t>
  </si>
  <si>
    <t xml:space="preserve">
_____
4557</t>
  </si>
  <si>
    <t xml:space="preserve">
_____
27170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</si>
  <si>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</si>
  <si>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9,53
_____
119,16</t>
  </si>
  <si>
    <t>1089
99
57</t>
  </si>
  <si>
    <t>76
_____
954</t>
  </si>
  <si>
    <t>960
_____
1849</t>
  </si>
  <si>
    <t>ТССЦ-507-0740
Муфта полиэтиленовая редукционная с закладными электронагревателями, Д=32х25 мм
шт.</t>
  </si>
  <si>
    <t xml:space="preserve">
_____
103,73</t>
  </si>
  <si>
    <t xml:space="preserve">
_____
1037</t>
  </si>
  <si>
    <t xml:space="preserve">
_____
3968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</si>
  <si>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</si>
  <si>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121
79
46</t>
  </si>
  <si>
    <t>61
_____
4</t>
  </si>
  <si>
    <t>763
_____
9</t>
  </si>
  <si>
    <t>ТССЦ-507-2055
Труба ПЭ 80 SDR 11, наружный диаметр 63 ммх5.8(ГОСТ Р 50838-95)
10 м</t>
  </si>
  <si>
    <t xml:space="preserve">
_____
300</t>
  </si>
  <si>
    <t xml:space="preserve">
_____
2370</t>
  </si>
  <si>
    <t xml:space="preserve">
_____
14534</t>
  </si>
  <si>
    <t>ТЕР24-02-001-01
Сварка «встык» полиэтиленовых труб нагревательным элементом: при ручном управлении процессом сварки, диаметр труб 63 мм
1 соединение</t>
  </si>
  <si>
    <t>164
92
54</t>
  </si>
  <si>
    <t>ТССЦ-507-0742
Муфта полиэтиленовая редукционная с закладными электронагревателями, Д=63х32 мм
шт.</t>
  </si>
  <si>
    <t xml:space="preserve">
_____
205,56</t>
  </si>
  <si>
    <t xml:space="preserve">
_____
1028</t>
  </si>
  <si>
    <t xml:space="preserve">
_____
3346</t>
  </si>
  <si>
    <t>ТЕР24-02-031-02
Укладка газопроводов из полиэтиленовых труб в траншею со стационарно установленного барабана, диаметр газопровода: 110 мм
100 м укладки</t>
  </si>
  <si>
    <t>80,76
_____
20,75</t>
  </si>
  <si>
    <t>1123
662
385</t>
  </si>
  <si>
    <t>509
_____
130</t>
  </si>
  <si>
    <t>6407
_____
308</t>
  </si>
  <si>
    <t>ТССЦ-507-3759
Труба напорная из полиэтилена PE 100 для газопроводов ПЭ100 SDR17,6, размером 110х6,3 мм (ГОСТ Р 50838-95)
м</t>
  </si>
  <si>
    <t xml:space="preserve">
_____
64,02</t>
  </si>
  <si>
    <t xml:space="preserve">
_____
40333</t>
  </si>
  <si>
    <t xml:space="preserve">
_____
226422</t>
  </si>
  <si>
    <t>ТЕР24-02-002-03
Сварка полиэтиленовых труб при помощи соединительных деталей с закладными нагревателями, диаметр труб: 110 мм
1 соединение</t>
  </si>
  <si>
    <t>27,76
_____
257,32</t>
  </si>
  <si>
    <t>314
36
21</t>
  </si>
  <si>
    <t>28
_____
257</t>
  </si>
  <si>
    <t>350
_____
725</t>
  </si>
  <si>
    <t>ТССЦ-507-0745
Муфта полиэтиленовая редукционная с закладными электронагревателями, Д=110х80мм
шт.</t>
  </si>
  <si>
    <t xml:space="preserve">
_____
560,47</t>
  </si>
  <si>
    <t xml:space="preserve">
_____
4484</t>
  </si>
  <si>
    <t xml:space="preserve">
_____
13430</t>
  </si>
  <si>
    <t>ТЕР24-02-034-01
Укладка газопроводов из одиночных полиэтиленовых труб в траншею, диаметр газопровода: до 110 мм
100 м газопровода</t>
  </si>
  <si>
    <t>1
1
1</t>
  </si>
  <si>
    <t xml:space="preserve">
_____
784</t>
  </si>
  <si>
    <t xml:space="preserve">
_____
4399</t>
  </si>
  <si>
    <t>ТЕР24-02-001-02
Сварка «встык» полиэтиленовых труб нагревательным элементом: при ручном управлении процессом сварки, диаметр труб 110 мм
1 соединение</t>
  </si>
  <si>
    <t>38
21
12</t>
  </si>
  <si>
    <t>941
108
63</t>
  </si>
  <si>
    <t>83
_____
772</t>
  </si>
  <si>
    <t>1049
_____
2177</t>
  </si>
  <si>
    <t>ТЕР24-02-005-03
Установка отвода на газопроводе из полиэтиленовых труб в горизонтальной плоскости, диаметр отвода: 110 мм
1 отвод</t>
  </si>
  <si>
    <t>26,64
_____
261,27</t>
  </si>
  <si>
    <t>630
69
40</t>
  </si>
  <si>
    <t>53
_____
523</t>
  </si>
  <si>
    <t>671
_____
1485</t>
  </si>
  <si>
    <t>ТССЦ-507-0820
Отвод литой 90° из полиэтилена с закладными электронагревателями, диаметр 110 мм
шт.</t>
  </si>
  <si>
    <t xml:space="preserve">
_____
817,75</t>
  </si>
  <si>
    <t xml:space="preserve">
_____
1636</t>
  </si>
  <si>
    <t xml:space="preserve">
_____
4319</t>
  </si>
  <si>
    <t>ТЕР24-02-034-02
Укладка газопроводов из одиночных полиэтиленовых труб в траншею, диаметр газопровода: до 225 мм
100 м газопровода</t>
  </si>
  <si>
    <t>95,8
_____
12,9</t>
  </si>
  <si>
    <t>750
309
180</t>
  </si>
  <si>
    <t>592
_____
80</t>
  </si>
  <si>
    <t>3343
_____
1004</t>
  </si>
  <si>
    <t>ТССЦ-507-3762
Труба напорная из полиэтилена PE 100 для газопроводов ПЭ100 SDR17,6, размером 160х9,1 мм (ГОСТ Р 50838-95) Объем:600*1,02
м</t>
  </si>
  <si>
    <t xml:space="preserve">
_____
134,51</t>
  </si>
  <si>
    <t xml:space="preserve">
_____
83127</t>
  </si>
  <si>
    <t xml:space="preserve">
_____
466707</t>
  </si>
  <si>
    <t>ТЕР24-02-001-03
Сварка «встык» полиэтиленовых труб нагревательным элементом: при ручном управлении процессом сварки, диаметр труб 160 мм
1 соединение</t>
  </si>
  <si>
    <t>2882
1573
915</t>
  </si>
  <si>
    <t>ТССЦ-507-0747
Муфта полиэтиленовая редукционная с закладными электронагревателями, Д=160 мм
шт.</t>
  </si>
  <si>
    <t xml:space="preserve">
_____
1130,52</t>
  </si>
  <si>
    <t xml:space="preserve">
_____
24871</t>
  </si>
  <si>
    <t xml:space="preserve">
_____
55628</t>
  </si>
  <si>
    <t>ТЕР24-02-005-04
Установка отвода на газопроводе из полиэтиленовых труб в горизонтальной плоскости, диаметр отвода: 160 мм
1 отвод</t>
  </si>
  <si>
    <t>42,62
_____
378,85</t>
  </si>
  <si>
    <t>4193
499
290</t>
  </si>
  <si>
    <t>384
_____
3409</t>
  </si>
  <si>
    <t>4830
_____
12344</t>
  </si>
  <si>
    <t>ТССЦ-507-0822
Отвод литой 90° из полиэтилена с закладными электронагревателями, диаметр 160 мм
шт.</t>
  </si>
  <si>
    <t xml:space="preserve">
_____
2056,5</t>
  </si>
  <si>
    <t xml:space="preserve">
_____
18509</t>
  </si>
  <si>
    <t xml:space="preserve">
_____
35959</t>
  </si>
  <si>
    <t>ТЕР24-02-002-04
Сварка полиэтиленовых труб при помощи соединительных деталей с закладными нагревателями, диаметр труб: 160 мм
1 соединение</t>
  </si>
  <si>
    <t>43,74
_____
374,9</t>
  </si>
  <si>
    <t>4191
512
298</t>
  </si>
  <si>
    <t>394
_____
3374</t>
  </si>
  <si>
    <t>4957
_____
12195</t>
  </si>
  <si>
    <t>ТССЦ-507-0782
Переход полиэтиленовый с удлиненным хвостовиком SDR 11, 110х63 (ТУ2248-001-18425183-01)
шт.</t>
  </si>
  <si>
    <t xml:space="preserve">
_____
101,47</t>
  </si>
  <si>
    <t xml:space="preserve">
_____
304</t>
  </si>
  <si>
    <t xml:space="preserve">
_____
558</t>
  </si>
  <si>
    <t>ТЕР24-02-002-02
Сварка полиэтиленовых труб при помощи соединительных деталей(муфты) с закладными нагревателями, диаметр труб: 63 мм
1 соединение</t>
  </si>
  <si>
    <t>17,67
_____
178,53</t>
  </si>
  <si>
    <t>637
69
40</t>
  </si>
  <si>
    <t>53
_____
536</t>
  </si>
  <si>
    <t>667
_____
1000</t>
  </si>
  <si>
    <t>ТССЦ-507-0781
Переход полиэтиленовый с удлиненным хвостовиком SDR 11, 63х32 (ТУ2248-001-18425183-01)
шт.</t>
  </si>
  <si>
    <t xml:space="preserve">
_____
40,82</t>
  </si>
  <si>
    <t xml:space="preserve">
_____
163</t>
  </si>
  <si>
    <t xml:space="preserve">
_____
228</t>
  </si>
  <si>
    <t>544
49
29</t>
  </si>
  <si>
    <t>38
_____
476</t>
  </si>
  <si>
    <t>480
_____
924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</si>
  <si>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</si>
  <si>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849
92
54</t>
  </si>
  <si>
    <t>71
_____
714</t>
  </si>
  <si>
    <t>890
_____
1333</t>
  </si>
  <si>
    <t>ТССЦ-507-0783
Переход полиэтиленовый с удлиненным хвостовиком SDR 11, 160х110 (ТУ2248-001-18425183-01)
шт.</t>
  </si>
  <si>
    <t xml:space="preserve">
_____
211,43</t>
  </si>
  <si>
    <t xml:space="preserve">
_____
1057</t>
  </si>
  <si>
    <t xml:space="preserve">
_____
2352</t>
  </si>
  <si>
    <t>1569
181
105</t>
  </si>
  <si>
    <t>139
_____
1286</t>
  </si>
  <si>
    <t>1748
_____
3629</t>
  </si>
  <si>
    <t>2328
285
166</t>
  </si>
  <si>
    <t>219
_____
1874</t>
  </si>
  <si>
    <t>2754
_____
6776</t>
  </si>
  <si>
    <t>ТЕР24-02-006-03
Установка тройника на газопроводе из полиэтиленовых труб в горизонтальной плоскости, диаметр газопровода: 110 мм
1 тройник</t>
  </si>
  <si>
    <t>315
35
20</t>
  </si>
  <si>
    <t>27
_____
261</t>
  </si>
  <si>
    <t>335
_____
742</t>
  </si>
  <si>
    <t>ТССЦ-507-0884
Тройник полиэтиленовый с удлиненным хвостовиком равнопроходной, SDR 11, диаметр 110 мм (ТУ2248-001-18425183-01)
шт.</t>
  </si>
  <si>
    <t xml:space="preserve">
_____
256,76</t>
  </si>
  <si>
    <t xml:space="preserve">
_____
257</t>
  </si>
  <si>
    <t xml:space="preserve">
_____
720</t>
  </si>
  <si>
    <t>628
73
42</t>
  </si>
  <si>
    <t>56
_____
515</t>
  </si>
  <si>
    <t>699
_____
1452</t>
  </si>
  <si>
    <t>ТЕР24-02-006-04
Установка тройника на газопроводе из полиэтиленовых труб в горизонтальной плоскости, диаметр газопровода: 160 мм
1 тройник</t>
  </si>
  <si>
    <t>1863
221
129</t>
  </si>
  <si>
    <t>170
_____
1515</t>
  </si>
  <si>
    <t>2147
_____
5486</t>
  </si>
  <si>
    <t>3725
455
265</t>
  </si>
  <si>
    <t>350
_____
2999</t>
  </si>
  <si>
    <t>4406
_____
10841</t>
  </si>
  <si>
    <t>466
56
33</t>
  </si>
  <si>
    <t>43
_____
379</t>
  </si>
  <si>
    <t>537
_____
1372</t>
  </si>
  <si>
    <t>ТССЦ-507-0889
Тройник полиэтиленовый с удлиненным хвостовиком неравнопроходной, SDR 11, 160х110 (ТУ2248-001-18425183-01)
шт.</t>
  </si>
  <si>
    <t xml:space="preserve">
_____
489,12</t>
  </si>
  <si>
    <t xml:space="preserve">
_____
489</t>
  </si>
  <si>
    <t xml:space="preserve">
_____
1690</t>
  </si>
  <si>
    <t>ТССЦ-507-0885
Тройник полиэтиленовый с удлиненным хвостовиком равнопроходной, SDR 11, диаметр 160 мм (ТУ2248-001-18425183-01)
шт.</t>
  </si>
  <si>
    <t xml:space="preserve">
_____
562,22</t>
  </si>
  <si>
    <t xml:space="preserve">
_____
2249</t>
  </si>
  <si>
    <t xml:space="preserve">
_____
7639</t>
  </si>
  <si>
    <t>ТЕР24-02-002-03
Сварка полиэтиленовых труб при помощи соединительных деталей муфты с закладными нагревателями, диаметр труб: 110 мм
1 соединение</t>
  </si>
  <si>
    <t>ТЕР24-02-002-04
Сварка полиэтиленовых труб при помощи соединительных деталей муфты с закладными нагревателями, диаметр труб: 160 мм
1 соединение</t>
  </si>
  <si>
    <t>466
57
33</t>
  </si>
  <si>
    <t>44
_____
375</t>
  </si>
  <si>
    <t>551
_____
1355</t>
  </si>
  <si>
    <t>ТССЦ-507-0723
Заглушка полиэтиленовая с удлиненным хвостовиком SDR 11, диаметр 110 мм (ТУ2248-001-18425183-01)
шт.</t>
  </si>
  <si>
    <t xml:space="preserve">
_____
103,75</t>
  </si>
  <si>
    <t xml:space="preserve">
_____
311</t>
  </si>
  <si>
    <t xml:space="preserve">
_____
734</t>
  </si>
  <si>
    <t>ТССЦ-507-0761
Неразъемное соединение «полиэтилен-сталь» SDR 11 110х10,0/СТ108 (ТУ2248-025-00203536-96)
шт.</t>
  </si>
  <si>
    <t>ТССЦ-507-0779
Переход «полиэтилен-сталь 110х108»
шт.</t>
  </si>
  <si>
    <t xml:space="preserve">
_____
2199</t>
  </si>
  <si>
    <t>ТССЦ-507-0780
Переход «полиэтилен-сталь 160х159»
шт.</t>
  </si>
  <si>
    <t xml:space="preserve">
_____
3524</t>
  </si>
  <si>
    <t>ТЕР24-02-002-03
Сварка полиэтиленовых труб при помощи соединительных деталей(муфты) с закладными нагревателями, диаметр труб: 110 мм
1 соединение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</si>
  <si>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 110х63 мм
1 соединение</t>
  </si>
  <si>
    <t>18,33
_____
3,16</t>
  </si>
  <si>
    <t>102
72
42</t>
  </si>
  <si>
    <t>55
_____
10</t>
  </si>
  <si>
    <t>692
_____
39</t>
  </si>
  <si>
    <t>ТССЦ-507-0856
Седелка полиэтиленовая с ответной нижней частью Д=110х63 мм
шт.</t>
  </si>
  <si>
    <t xml:space="preserve">
_____
758,88</t>
  </si>
  <si>
    <t xml:space="preserve">
_____
2277</t>
  </si>
  <si>
    <t xml:space="preserve">
_____
6149</t>
  </si>
  <si>
    <t>212
23
14</t>
  </si>
  <si>
    <t>18
_____
178</t>
  </si>
  <si>
    <t>222
_____
334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</si>
  <si>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 мм
1 соединение</t>
  </si>
  <si>
    <t>782
549
319</t>
  </si>
  <si>
    <t>422
_____
73</t>
  </si>
  <si>
    <t>5305
_____
302</t>
  </si>
  <si>
    <t>ТССЦ-507-0846
Седелка крановая полиэтиленовая с закладными электронагревателями SDR 11, 110х32
шт.</t>
  </si>
  <si>
    <t xml:space="preserve">
_____
434</t>
  </si>
  <si>
    <t xml:space="preserve">
_____
9982</t>
  </si>
  <si>
    <t xml:space="preserve">
_____
42494</t>
  </si>
  <si>
    <t>2994
273
159</t>
  </si>
  <si>
    <t>210
_____
2622</t>
  </si>
  <si>
    <t>2641
_____
5082</t>
  </si>
  <si>
    <t>ТЕР24-02-007-03
Установка седелок крановых полиэтиленовых с закладными нагревателями на газопроводе из полиэтиленовых труб , диаметры соединяемых труб: 160х32мм
1 соединение</t>
  </si>
  <si>
    <t>26,18
_____
3,95</t>
  </si>
  <si>
    <t>1075
749
436</t>
  </si>
  <si>
    <t>576
_____
87</t>
  </si>
  <si>
    <t>7249
_____
361</t>
  </si>
  <si>
    <t>ТЕР24-02-007-03
Установка седелок крановых полиэтиленовых с закладными нагревателями на газопроводе из полиэтиленовых труб , диаметры соединяемых труб:  160х63 мм
1 соединение</t>
  </si>
  <si>
    <t>147
103
60</t>
  </si>
  <si>
    <t>79
_____
12</t>
  </si>
  <si>
    <t>989
_____
49</t>
  </si>
  <si>
    <t>ТССЦ-507-0847
Седелка крановая полиэтиленовая с закладными электронагревателями SDR 11, 160х63
шт.</t>
  </si>
  <si>
    <t xml:space="preserve">
_____
457</t>
  </si>
  <si>
    <t xml:space="preserve">
_____
1371</t>
  </si>
  <si>
    <t xml:space="preserve">
_____
9171</t>
  </si>
  <si>
    <t xml:space="preserve">                                   ДОМОВОЕ ПОДКЛЮЧЕНИЕ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</si>
  <si>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</t>
  </si>
  <si>
    <t>16,86
_____
69,49</t>
  </si>
  <si>
    <t>4597
1101
607</t>
  </si>
  <si>
    <t>860
_____
3544</t>
  </si>
  <si>
    <t>10824
_____
15744</t>
  </si>
  <si>
    <t>ТССЦ-302-1917
Кран шаровый муфтовый 11Б41п3 для газа, давлением 1,6 МПа (16 кгс/см2), диаметром 25 мм
шт.</t>
  </si>
  <si>
    <t xml:space="preserve">
_____
71,41</t>
  </si>
  <si>
    <t xml:space="preserve">
_____
3642</t>
  </si>
  <si>
    <t xml:space="preserve">
_____
15220</t>
  </si>
  <si>
    <t>ТЕР16-02-003-03
Прокладка трубопроводов газоснабжения из стальных водогазопроводных неоцинкованных труб диаметром: 25 мм
100 м трубопровода</t>
  </si>
  <si>
    <t>375,87
_____
3598,53</t>
  </si>
  <si>
    <t>67,61
_____
2,45</t>
  </si>
  <si>
    <t>4123
493
272</t>
  </si>
  <si>
    <t>383
_____
3671</t>
  </si>
  <si>
    <t>69
_____
2</t>
  </si>
  <si>
    <t>4827
_____
19570</t>
  </si>
  <si>
    <t>398
_____
31</t>
  </si>
  <si>
    <t>39
6
4</t>
  </si>
  <si>
    <t>7
_____
31</t>
  </si>
  <si>
    <t>93
_____
64</t>
  </si>
  <si>
    <t>71
3
2</t>
  </si>
  <si>
    <t>3
_____
67</t>
  </si>
  <si>
    <t>37
_____
292</t>
  </si>
  <si>
    <t>ТЕР22-01-021-02
Укладка трубопроводов из полиэтиленовых труб диаметром: 65 мм
1 км трубопровода</t>
  </si>
  <si>
    <t>2437,69
_____
26,5</t>
  </si>
  <si>
    <t>2431,01
_____
390,08</t>
  </si>
  <si>
    <t>387
291
169</t>
  </si>
  <si>
    <t>193
_____
2</t>
  </si>
  <si>
    <t>192
_____
31</t>
  </si>
  <si>
    <t>2424
_____
14</t>
  </si>
  <si>
    <t>1201
_____
388</t>
  </si>
  <si>
    <t>ТССЦ-507-2016
Труба ПЭ 63 SDR 17,6 (С), наружный диаметр 63 мм (ГОСТ 18599-2001)
10 м</t>
  </si>
  <si>
    <t xml:space="preserve">
_____
183</t>
  </si>
  <si>
    <t xml:space="preserve">
_____
1446</t>
  </si>
  <si>
    <t xml:space="preserve">
_____
7436</t>
  </si>
  <si>
    <t>ТССЦ-507-0770
Соединительная арматура трубопроводов, переход диаметром 32х25 мм
10 шт.</t>
  </si>
  <si>
    <t xml:space="preserve">
_____
21,5</t>
  </si>
  <si>
    <t xml:space="preserve">
_____
110</t>
  </si>
  <si>
    <t xml:space="preserve">
_____
3924</t>
  </si>
  <si>
    <t>ТЕР16-02-001-03
Прокладка трубопроводов отопления из стальных водогазопроводных неоцинкованных труб диаметром: 25 мм
100 м трубопровода</t>
  </si>
  <si>
    <t>400,92
_____
3367,09</t>
  </si>
  <si>
    <t>54,41
_____
2,45</t>
  </si>
  <si>
    <t>3975
538
296</t>
  </si>
  <si>
    <t>417
_____
3501</t>
  </si>
  <si>
    <t>57
_____
3</t>
  </si>
  <si>
    <t>5250
_____
19684</t>
  </si>
  <si>
    <t>333
_____
32</t>
  </si>
  <si>
    <t>6940
632
368</t>
  </si>
  <si>
    <t>486
_____
6078</t>
  </si>
  <si>
    <t>6123
_____
11781</t>
  </si>
  <si>
    <t>ТЕР16-07-006-01
Заделка сальников при проходе труб через фундаменты или стены подвала диаметром: до 100 мм
1 сальник</t>
  </si>
  <si>
    <t>20,65
_____
15,66</t>
  </si>
  <si>
    <t>3704
2696
1486</t>
  </si>
  <si>
    <t>2106
_____
1598</t>
  </si>
  <si>
    <t>26508
_____
8717</t>
  </si>
  <si>
    <t>824
225
131</t>
  </si>
  <si>
    <t>129
_____
388</t>
  </si>
  <si>
    <t>307
_____
44</t>
  </si>
  <si>
    <t>1624
_____
3149</t>
  </si>
  <si>
    <t>1867
_____
551</t>
  </si>
  <si>
    <t>90
22
12</t>
  </si>
  <si>
    <t>17
_____
69</t>
  </si>
  <si>
    <t>212
_____
309</t>
  </si>
  <si>
    <t xml:space="preserve">
_____
71</t>
  </si>
  <si>
    <t xml:space="preserve">
_____
298</t>
  </si>
  <si>
    <t>3
1
1</t>
  </si>
  <si>
    <t>1
_____
2</t>
  </si>
  <si>
    <t>7
_____
6</t>
  </si>
  <si>
    <t xml:space="preserve">
_____
6</t>
  </si>
  <si>
    <t>3
_____
24</t>
  </si>
  <si>
    <t>ТЕР24-02-030-01
Укладка в траншею изолированных стальных газопроводов условным диаметром: до 50 мм
100 м трубопровода</t>
  </si>
  <si>
    <t>227,93
_____
5159,07</t>
  </si>
  <si>
    <t>919,84
_____
102,06</t>
  </si>
  <si>
    <t>126
9
5</t>
  </si>
  <si>
    <t>5
_____
103</t>
  </si>
  <si>
    <t>18
_____
2</t>
  </si>
  <si>
    <t>57
_____
693</t>
  </si>
  <si>
    <t>105
_____
26</t>
  </si>
  <si>
    <t>105
17
10</t>
  </si>
  <si>
    <t>8
_____
65</t>
  </si>
  <si>
    <t>32
_____
5</t>
  </si>
  <si>
    <t>106
_____
190</t>
  </si>
  <si>
    <t>176
_____
65</t>
  </si>
  <si>
    <t>ТЕР22-03-014-01
Приварка неразъемных соединений к стальным трубопроводам диаметром: 50 мм
1 шт</t>
  </si>
  <si>
    <t>5,19
_____
44,95</t>
  </si>
  <si>
    <t>28,07
_____
4,08</t>
  </si>
  <si>
    <t>78
12
7</t>
  </si>
  <si>
    <t>5
_____
45</t>
  </si>
  <si>
    <t>28
_____
4</t>
  </si>
  <si>
    <t>65
_____
201</t>
  </si>
  <si>
    <t>171
_____
51</t>
  </si>
  <si>
    <t>ТССЦ-507-0760
Неразъемное соединение «полиэтилен-сталь» SDR 11 63х5,8/СТ57 (ТУ2248-025-00203536-96)
шт.</t>
  </si>
  <si>
    <t xml:space="preserve">
_____
385</t>
  </si>
  <si>
    <t>ТЕР22-01-012-02
Укладка стальных водопроводных труб с пневматическим испытанием диаметром: 75 мм
1 км трубопровода</t>
  </si>
  <si>
    <t>5733,42
_____
524,88</t>
  </si>
  <si>
    <t>5217,19
_____
983,54</t>
  </si>
  <si>
    <t>6
4
2</t>
  </si>
  <si>
    <t>36
_____
2</t>
  </si>
  <si>
    <t>17
_____
6</t>
  </si>
  <si>
    <t>ТССЦ-103-0152
Трубы стальные электросварные прямошовные со снятой фаской из стали марок БСт2кп-БСт4кп и БСт2пс-БСт4пс наружный диаметр 89 мм, толщина стенки 2,8 мм
м</t>
  </si>
  <si>
    <t xml:space="preserve">
_____
38,9</t>
  </si>
  <si>
    <t xml:space="preserve">
_____
20</t>
  </si>
  <si>
    <t xml:space="preserve">
_____
126</t>
  </si>
  <si>
    <t>ТЕР22-02-010-03
Нанесение весьма усиленной антикоррозионной изоляции из полимерных липких лент на стальные трубопроводы диаметром: 100 мм
1 км трубопровода</t>
  </si>
  <si>
    <t>2735,14
_____
24350,57</t>
  </si>
  <si>
    <t>1127,89
_____
110,47</t>
  </si>
  <si>
    <t>14
1
1</t>
  </si>
  <si>
    <t>1
_____
12</t>
  </si>
  <si>
    <t>17
_____
35</t>
  </si>
  <si>
    <t>3
_____
1</t>
  </si>
  <si>
    <t>ТССЦ-101-0600
Мастика герметизирующая бутилкаучуковая Каупласт
кг</t>
  </si>
  <si>
    <t xml:space="preserve">
_____
36,5</t>
  </si>
  <si>
    <t xml:space="preserve">
_____
8</t>
  </si>
  <si>
    <t xml:space="preserve">
_____
36</t>
  </si>
  <si>
    <t>36
27
15</t>
  </si>
  <si>
    <t>21
_____
15</t>
  </si>
  <si>
    <t>260
_____
85</t>
  </si>
  <si>
    <t>63
17
10</t>
  </si>
  <si>
    <t>10
_____
29</t>
  </si>
  <si>
    <t>24
_____
3</t>
  </si>
  <si>
    <t>125
_____
242</t>
  </si>
  <si>
    <t>144
_____
42</t>
  </si>
  <si>
    <t>ТЕР22-05-002-03
Продавливание без разработки грунта (прокол) на длину: до 10 м труб диаметром 200 мм
100 м продавливания</t>
  </si>
  <si>
    <t>3403
_____
111,28</t>
  </si>
  <si>
    <t>12942,21
_____
4162,46</t>
  </si>
  <si>
    <t>5924
3540
2060</t>
  </si>
  <si>
    <t>1225
_____
40</t>
  </si>
  <si>
    <t>4659
_____
1498</t>
  </si>
  <si>
    <t>15429
_____
306</t>
  </si>
  <si>
    <t>33789
_____
18869</t>
  </si>
  <si>
    <t>ТССЦ-103-0192
Трубы стальные электросварные прямошовные со снятой фаской из стали марок БСт2кп-БСт4кп и БСт2пс-БСт4пс наружный диаметр 219 мм, толщина стенки 8 мм
м</t>
  </si>
  <si>
    <t xml:space="preserve">
_____
270</t>
  </si>
  <si>
    <t xml:space="preserve">
_____
9758</t>
  </si>
  <si>
    <t xml:space="preserve">
_____
63458</t>
  </si>
  <si>
    <t>ТССЦ-507-2838
Хомутики для крепления труб
100 шт.</t>
  </si>
  <si>
    <t xml:space="preserve">
_____
416</t>
  </si>
  <si>
    <t xml:space="preserve">
_____
499</t>
  </si>
  <si>
    <t xml:space="preserve">
_____
4450</t>
  </si>
  <si>
    <t>ТЕР24-02-120-03
Очистка полости трубопровода продувкой воздухом, условный диаметр газопровода: до 150 мм
100 м трубопровода</t>
  </si>
  <si>
    <t>18,83
_____
3,65</t>
  </si>
  <si>
    <t>529
291
169</t>
  </si>
  <si>
    <t>378
_____
73</t>
  </si>
  <si>
    <t>2485
_____
921</t>
  </si>
  <si>
    <t>ТЕР24-02-121-03
Монтаж инвентарного узла для очистки и испытания газопровода, условный диаметр газопровода: до 150 мм
1 узел</t>
  </si>
  <si>
    <t>112,54
_____
61,7</t>
  </si>
  <si>
    <t>341
147
85</t>
  </si>
  <si>
    <t>113
_____
61</t>
  </si>
  <si>
    <t>1417
_____
214</t>
  </si>
  <si>
    <t>ТЕР24-02-122-03
Подъем давления при испытании воздухом газопроводов низкого и среднего давления (до 0,3 МПа) условным диаметром: до 200 мм
100 м газопровода</t>
  </si>
  <si>
    <t>8,87
_____
0,97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</si>
  <si>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</si>
  <si>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</si>
  <si>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968
332
193</t>
  </si>
  <si>
    <t>798
_____
85</t>
  </si>
  <si>
    <t>5334
_____
1072</t>
  </si>
  <si>
    <t>ТЕР24-02-090-05
Врезка штуцером в действующие стальные газопроводы низкого давления под газом со снижением давления, условный диаметр врезаемого газопровода: до 150 мм
10 врезок</t>
  </si>
  <si>
    <t>1013,18
_____
2498,72</t>
  </si>
  <si>
    <t>533
131
76</t>
  </si>
  <si>
    <t>101
_____
250</t>
  </si>
  <si>
    <t>1276
_____
2455</t>
  </si>
  <si>
    <t>ТЕР24-02-091-02
Врезка муфтой в действующие стальные газопроводы низкого давления под газом со снижением давления, условный диаметр врезаемого газопровода: до 80 мм
10 врезок</t>
  </si>
  <si>
    <t>258,04
_____
236,98</t>
  </si>
  <si>
    <t>94
34
20</t>
  </si>
  <si>
    <t>26
_____
24</t>
  </si>
  <si>
    <t>325
_____
155</t>
  </si>
  <si>
    <t>ТЕРм39-02-006-05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1 стык</t>
  </si>
  <si>
    <t>8,59
_____
2,81</t>
  </si>
  <si>
    <t>97
48
36</t>
  </si>
  <si>
    <t>60
_____
20</t>
  </si>
  <si>
    <t>758
_____
84</t>
  </si>
  <si>
    <t>ТЕРм39-02-015-04
Гаммаграфический контроль трубопровода через две стенки, диаметр трубопровода: 108 мм, толщина стенки до 5 мм
1 снимок</t>
  </si>
  <si>
    <t>15,51
_____
6,75</t>
  </si>
  <si>
    <t>39
13
10</t>
  </si>
  <si>
    <t>16
_____
6</t>
  </si>
  <si>
    <t>195
_____
13</t>
  </si>
  <si>
    <t>ТЕРм08-02-141-01
Кабель до 35 кВ в готовых траншеях без покрытий, масса 1 м: до 1 кг
100 м кабеля</t>
  </si>
  <si>
    <t>133,27
_____
70,12</t>
  </si>
  <si>
    <t>85,65
_____
5,06</t>
  </si>
  <si>
    <t>5762
2620
1793</t>
  </si>
  <si>
    <t>2657
_____
1398</t>
  </si>
  <si>
    <t>1707
_____
101</t>
  </si>
  <si>
    <t>33450
_____
9417</t>
  </si>
  <si>
    <t>9791
_____
1270</t>
  </si>
  <si>
    <t>ТССЦ-507-3540
Лента сигнальная "Внимание канализация" ЛСК 250
м</t>
  </si>
  <si>
    <t xml:space="preserve">
_____
1,17</t>
  </si>
  <si>
    <t xml:space="preserve">
_____
2332</t>
  </si>
  <si>
    <t xml:space="preserve">
_____
10186</t>
  </si>
  <si>
    <t>ТССЦ-507-3538
Лента сигнальная "Газ" ЛСГ 200
м</t>
  </si>
  <si>
    <t xml:space="preserve">
_____
0,3</t>
  </si>
  <si>
    <t xml:space="preserve">
_____
598</t>
  </si>
  <si>
    <t xml:space="preserve">
_____
2312</t>
  </si>
  <si>
    <t>ТЕР27-09-012-01
Монтаж щитков
100 знаков</t>
  </si>
  <si>
    <t>743,82
_____
489,12</t>
  </si>
  <si>
    <t>937
802
456</t>
  </si>
  <si>
    <t>565
_____
372</t>
  </si>
  <si>
    <t>7122
_____
2781</t>
  </si>
  <si>
    <t>тссц-101-9610
Щитки металлические
шт</t>
  </si>
  <si>
    <t xml:space="preserve">
_____
108</t>
  </si>
  <si>
    <t xml:space="preserve">
_____
8208</t>
  </si>
  <si>
    <t>ТЕР01-01-004-01
Разработка грунта в отвал экскаваторами «драглайн» или «обратная лопата» с ковшом вместимостью: 0,4 (0,3-0,45) м3, группа грунтов 1
1000 м3 грунта</t>
  </si>
  <si>
    <t>2728,43
_____
470,14</t>
  </si>
  <si>
    <t>4755
865
387</t>
  </si>
  <si>
    <t>4644
_____
800</t>
  </si>
  <si>
    <t>29351
_____
10074</t>
  </si>
  <si>
    <t>ТЕР01-01-004-03
Разработка грунта в отвал экскаваторами «драглайн» или «обратная лопата» с ковшом вместимостью: 0,4 (0,3-0,45) м3, группа грунтов 3
1000 м3 грунта</t>
  </si>
  <si>
    <t>4708,17
_____
811,27</t>
  </si>
  <si>
    <t>11343
2065
924</t>
  </si>
  <si>
    <t>11078
_____
1909</t>
  </si>
  <si>
    <t>70021
_____
24033</t>
  </si>
  <si>
    <t>ТЕР01-01-014-03
Разработка грунта с погрузкой на автомобили-самосвалы экскаваторами с ковшом вместимостью: 0,4 (0,35-0,45) м3, группа грунтов 3
1000 м3 грунта</t>
  </si>
  <si>
    <t>275,69
_____
6,1</t>
  </si>
  <si>
    <t>7234,27
_____
1279,44</t>
  </si>
  <si>
    <t>5915
1163
520</t>
  </si>
  <si>
    <t>217
_____
5</t>
  </si>
  <si>
    <t>5693
_____
1007</t>
  </si>
  <si>
    <t>2732
_____
21</t>
  </si>
  <si>
    <t>38480
_____
12678</t>
  </si>
  <si>
    <t>ТЕР01-02-057-01
Разработка грунта вручную в траншеях глубиной до 2 м без креплений с откосами, группа грунтов: 1
100 м3 грунта</t>
  </si>
  <si>
    <t>1454
1163
556</t>
  </si>
  <si>
    <t>1035
828
396</t>
  </si>
  <si>
    <t>ТЕР01-02-057-03
Разработка грунта вручную в траншеях глубиной до 2 м без креплений с откосами, группа грунтов: 3
100 м3 грунта</t>
  </si>
  <si>
    <t>4842
3874
1852</t>
  </si>
  <si>
    <t>ТЕР23-01-001-01
Устройство основания под трубопроводы: песчаного
10 м3 основания</t>
  </si>
  <si>
    <t>105,37
_____
1287</t>
  </si>
  <si>
    <t>39,04
_____
4,26</t>
  </si>
  <si>
    <t>120144
11963
6961</t>
  </si>
  <si>
    <t>8844
_____
108023</t>
  </si>
  <si>
    <t>3277
_____
358</t>
  </si>
  <si>
    <t>111417
_____
310663</t>
  </si>
  <si>
    <t>15393
_____
4497</t>
  </si>
  <si>
    <t>ТЕР01-02-061-01
Засыпка вручную траншей, пазух котлованов и ям, группа грунтов: 1
100 м3 грунта</t>
  </si>
  <si>
    <t>747
598
286</t>
  </si>
  <si>
    <t>ТЕР01-02-061-03
Засыпка вручную траншей, пазух котлованов и ям, группа грунтов: 3
100 м3 грунта</t>
  </si>
  <si>
    <t>574
459
220</t>
  </si>
  <si>
    <t>ТЕР01-01-034-01
Засыпка траншей и котлованов с перемещением грунта до 5 м бульдозерами мощностью: 96 кВт (130 л.с.), группа грунтов 1
1000 м3 грунта</t>
  </si>
  <si>
    <t>709,2
_____
96,51</t>
  </si>
  <si>
    <t>1296
167
75</t>
  </si>
  <si>
    <t>1296
_____
176</t>
  </si>
  <si>
    <t>9081
_____
2220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</si>
  <si>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</si>
  <si>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885,6
_____
120,52</t>
  </si>
  <si>
    <t>2084
270
121</t>
  </si>
  <si>
    <t>2084
_____
284</t>
  </si>
  <si>
    <t>14604
_____
3570</t>
  </si>
  <si>
    <t>ТЕР01-02-005-01
Уплотнение грунта пневматическими трамбовками, группа грунтов: 1-2
100 м3 уплотненного грунта</t>
  </si>
  <si>
    <t>199,9
_____
36,97</t>
  </si>
  <si>
    <t>6287
3068
1372</t>
  </si>
  <si>
    <t>3752
_____
694</t>
  </si>
  <si>
    <t>24252
_____
8735</t>
  </si>
  <si>
    <t>ТЕР01-02-005-02
Уплотнение грунта пневматическими трамбовками, группа грунтов: 3-4
100 м3 уплотненного грунта</t>
  </si>
  <si>
    <t>238,66
_____
44,14</t>
  </si>
  <si>
    <t>9410
4592
2054</t>
  </si>
  <si>
    <t>5615
_____
1039</t>
  </si>
  <si>
    <t>36299
_____
13076</t>
  </si>
  <si>
    <t>ТЕР01-02-068-01
Водоотлив: из траншей
100 м3 мокрого грунта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</si>
  <si>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 Объем:787*1,8
1 т груза</t>
  </si>
  <si>
    <t xml:space="preserve">                                   ЩЕБЕНОЧНОЕ ПОКРЫТИЕ</t>
  </si>
  <si>
    <t>ТЕР01-02-027-10
Планировка откосов и полотна: выемок механизированным способом, группа грунтов 3
1000 м2 спланированной площади</t>
  </si>
  <si>
    <t>588,55
_____
68,91</t>
  </si>
  <si>
    <t>1649
935
447</t>
  </si>
  <si>
    <t>544
_____
64</t>
  </si>
  <si>
    <t>3520
_____
803</t>
  </si>
  <si>
    <t>ТЕР27-04-006-03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нижнего слоя двухслойных
1000 м2 основания</t>
  </si>
  <si>
    <t>342,44
_____
23120,2</t>
  </si>
  <si>
    <t>3284,06
_____
459,49</t>
  </si>
  <si>
    <t>24741
1054
599</t>
  </si>
  <si>
    <t>317
_____
21386</t>
  </si>
  <si>
    <t>3038
_____
425</t>
  </si>
  <si>
    <t>3991
_____
90374</t>
  </si>
  <si>
    <t>18718
_____
5352</t>
  </si>
  <si>
    <t>ТЕР27-04-006-04
На каждый 1 см изменения толщины слоя добавлять или исключать к расценкам 27-04-006-01, 27-04-006-02, 27-04-006-03
1000 м2 основания</t>
  </si>
  <si>
    <t xml:space="preserve">
_____
1537,2</t>
  </si>
  <si>
    <t>267,5
_____
36,45</t>
  </si>
  <si>
    <t>1669
48
27</t>
  </si>
  <si>
    <t xml:space="preserve">
_____
1422</t>
  </si>
  <si>
    <t>247
_____
34</t>
  </si>
  <si>
    <t xml:space="preserve">
_____
5998</t>
  </si>
  <si>
    <t>1442
_____
424</t>
  </si>
  <si>
    <t xml:space="preserve">                                   АСФАЛЬТОВОЕ ПОКРЫТИЕ</t>
  </si>
  <si>
    <t>815
462
221</t>
  </si>
  <si>
    <t>269
_____
31</t>
  </si>
  <si>
    <t>1739
_____
396</t>
  </si>
  <si>
    <t>12223
520
296</t>
  </si>
  <si>
    <t>156
_____
10566</t>
  </si>
  <si>
    <t>1501
_____
210</t>
  </si>
  <si>
    <t>1972
_____
44649</t>
  </si>
  <si>
    <t>9248
_____
2644</t>
  </si>
  <si>
    <t>825
24
14</t>
  </si>
  <si>
    <t xml:space="preserve">
_____
703</t>
  </si>
  <si>
    <t>122
_____
17</t>
  </si>
  <si>
    <t xml:space="preserve">
_____
2964</t>
  </si>
  <si>
    <t>712
_____
210</t>
  </si>
  <si>
    <t>ТЕР27-06-026-01
Розлив вяжущих материалов
1 т</t>
  </si>
  <si>
    <t xml:space="preserve">
_____
3059,1</t>
  </si>
  <si>
    <t>40,92
_____
8,64</t>
  </si>
  <si>
    <t>3543
14
8</t>
  </si>
  <si>
    <t xml:space="preserve">
_____
3496</t>
  </si>
  <si>
    <t>47
_____
10</t>
  </si>
  <si>
    <t xml:space="preserve">
_____
17025</t>
  </si>
  <si>
    <t>332
_____
124</t>
  </si>
  <si>
    <t>ТЕР27-06-019-01
Устройство покрытия толщиной 3 см из холодных асфальтобетонных смесей: типа БХ
1000 м2 покрытия</t>
  </si>
  <si>
    <t>544,76
_____
394,69</t>
  </si>
  <si>
    <t>943,32
_____
102,52</t>
  </si>
  <si>
    <t>860
420
239</t>
  </si>
  <si>
    <t>249
_____
180</t>
  </si>
  <si>
    <t>431
_____
47</t>
  </si>
  <si>
    <t>3134
_____
1124</t>
  </si>
  <si>
    <t>2557
_____
590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</si>
  <si>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</si>
  <si>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538</t>
  </si>
  <si>
    <t xml:space="preserve">
_____
17507</t>
  </si>
  <si>
    <t xml:space="preserve">
_____
81569</t>
  </si>
  <si>
    <t>ТЕР27-06-019-04
На каждые 0,5 см изменения толщины покрытия из холодных асфальтобетонных смесей добавлять или исключать: к расценке 27-06-019-01
1000 м2 покрытия</t>
  </si>
  <si>
    <t>14,54
_____
29,7</t>
  </si>
  <si>
    <t>21
10
6</t>
  </si>
  <si>
    <t>7
_____
14</t>
  </si>
  <si>
    <t>84
_____
66</t>
  </si>
  <si>
    <t xml:space="preserve">
_____
2926</t>
  </si>
  <si>
    <t xml:space="preserve">
_____
13632</t>
  </si>
  <si>
    <t>Итого прямые затраты по разделу</t>
  </si>
  <si>
    <t>44259,00
_____
470112,00</t>
  </si>
  <si>
    <t>97782,00
_____
9264,00</t>
  </si>
  <si>
    <t>557285,00
_____
1927837,00</t>
  </si>
  <si>
    <t>556628,00
_____
116626,00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</si>
  <si>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</si>
  <si>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</si>
  <si>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</si>
  <si>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</si>
  <si>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</si>
  <si>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</si>
  <si>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Газопровод низкого давления ул.Полевая с.Аргаяш Аргаяшского района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</si>
  <si>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</si>
  <si>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</si>
  <si>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</si>
  <si>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Газопровод низкого давления ул.Полевая с.Аргаяш Аргаяшского района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</si>
  <si>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</si>
  <si>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</si>
  <si>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</si>
  <si>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</si>
  <si>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</si>
  <si>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</si>
  <si>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</si>
  <si>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</si>
  <si>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</si>
  <si>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</si>
  <si>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п.1 - ТЕР22-03-007-02</t>
  </si>
  <si>
    <t xml:space="preserve">            п.2 - ТССЦ-302-0658</t>
  </si>
  <si>
    <t xml:space="preserve">            п.3 - ТЕР22-03-014-02</t>
  </si>
  <si>
    <t xml:space="preserve">            п.4 - ТЕР22-03-007-03</t>
  </si>
  <si>
    <t xml:space="preserve">            п.5 - ТССЦ-302-0659</t>
  </si>
  <si>
    <t xml:space="preserve">            п.6 - ТЕР22-03-014-05</t>
  </si>
  <si>
    <t xml:space="preserve">            п.7 - ТЕР22-03-002-01</t>
  </si>
  <si>
    <t xml:space="preserve">            п.8 - ТССЦ-507-0761</t>
  </si>
  <si>
    <t xml:space="preserve">            п.9 - ТЕР22-03-002-01</t>
  </si>
  <si>
    <t xml:space="preserve">            п.10 - ТССЦ-507-0762</t>
  </si>
  <si>
    <t xml:space="preserve">            п.18 - ТЕР22-01-012-05</t>
  </si>
  <si>
    <t xml:space="preserve">            п.20 - ТЕР22-02-010-05</t>
  </si>
  <si>
    <t xml:space="preserve">            п.22 - ТЕР22-01-012-07</t>
  </si>
  <si>
    <t xml:space="preserve">            п.24 - ТЕР22-02-010-07</t>
  </si>
  <si>
    <t xml:space="preserve">            п.26 - ТЕР22-02-010-07</t>
  </si>
  <si>
    <t xml:space="preserve">            п.28 - ТЕР22-03-001-05</t>
  </si>
  <si>
    <t xml:space="preserve">            п.41 - ТЕР24-02-021-01</t>
  </si>
  <si>
    <t xml:space="preserve">            п.42 - ТЕР24-02-030-04</t>
  </si>
  <si>
    <t xml:space="preserve">            п.43 - ТЕР24-02-021-01</t>
  </si>
  <si>
    <t xml:space="preserve">            п.44 - ТЕР24-02-041-05</t>
  </si>
  <si>
    <t xml:space="preserve">            п.45 - ТССЦ-103-0176</t>
  </si>
  <si>
    <t xml:space="preserve">            п.48 - ТЕР24-02-031-01</t>
  </si>
  <si>
    <t xml:space="preserve">            п.50 - ТЕР24-02-002-01</t>
  </si>
  <si>
    <t xml:space="preserve">            п.51 - ТССЦ-507-0740</t>
  </si>
  <si>
    <t xml:space="preserve">            п.52 - ТЕР24-02-031-01</t>
  </si>
  <si>
    <t xml:space="preserve">            п.53 - ТССЦ-507-2055</t>
  </si>
  <si>
    <t xml:space="preserve">            п.54 - ТЕР24-02-001-01</t>
  </si>
  <si>
    <t xml:space="preserve">            п.55 - ТССЦ-507-0742</t>
  </si>
  <si>
    <t xml:space="preserve">            п.56 - ТЕР24-02-031-02</t>
  </si>
  <si>
    <t xml:space="preserve">            п.57 - ТССЦ-507-3759</t>
  </si>
  <si>
    <t xml:space="preserve">            п.58 - ТЕР24-02-002-03</t>
  </si>
  <si>
    <t xml:space="preserve">            п.59 - ТССЦ-507-0745</t>
  </si>
  <si>
    <t xml:space="preserve">            п.60 - ТЕР24-02-034-01</t>
  </si>
  <si>
    <t xml:space="preserve">            п.61 - ТССЦ-507-3759</t>
  </si>
  <si>
    <t xml:space="preserve">            п.62 - ТЕР24-02-001-02</t>
  </si>
  <si>
    <t xml:space="preserve">            п.63 - ТЕР24-02-002-03</t>
  </si>
  <si>
    <t xml:space="preserve">            п.64 - ТЕР24-02-005-03</t>
  </si>
  <si>
    <t xml:space="preserve">            п.65 - ТССЦ-507-0820</t>
  </si>
  <si>
    <t xml:space="preserve">            п.66 - ТЕР24-02-034-02</t>
  </si>
  <si>
    <t xml:space="preserve">            п.67 - ТССЦ-507-3762</t>
  </si>
  <si>
    <t xml:space="preserve">            п.68 - ТЕР24-02-001-03</t>
  </si>
  <si>
    <t xml:space="preserve">            п.69 - ТССЦ-507-0747</t>
  </si>
  <si>
    <t xml:space="preserve">            п.70 - ТЕР24-02-005-04</t>
  </si>
  <si>
    <t xml:space="preserve">            п.71 - ТССЦ-507-0822</t>
  </si>
  <si>
    <t xml:space="preserve">            п.72 - ТЕР24-02-002-04</t>
  </si>
  <si>
    <t xml:space="preserve">            п.73 - ТССЦ-507-0782</t>
  </si>
  <si>
    <t xml:space="preserve">            п.74 - ТЕР24-02-002-02</t>
  </si>
  <si>
    <t xml:space="preserve">            п.75 - ТЕР24-02-002-03</t>
  </si>
  <si>
    <t xml:space="preserve">            п.76 - ТССЦ-507-0781</t>
  </si>
  <si>
    <t xml:space="preserve">            п.77 - ТЕР24-02-002-01</t>
  </si>
  <si>
    <t xml:space="preserve">            п.78 - ТЕР24-02-002-02</t>
  </si>
  <si>
    <t xml:space="preserve">            п.79 - ТССЦ-507-0783</t>
  </si>
  <si>
    <t xml:space="preserve">            п.80 - ТЕР24-02-002-03</t>
  </si>
  <si>
    <t xml:space="preserve">            п.81 - ТЕР24-02-002-04</t>
  </si>
  <si>
    <t xml:space="preserve">            п.82 - ТЕР24-02-006-03</t>
  </si>
  <si>
    <t xml:space="preserve">            п.83 - ТССЦ-507-0884</t>
  </si>
  <si>
    <t xml:space="preserve">            п.84 - ТЕР24-02-002-03</t>
  </si>
  <si>
    <t xml:space="preserve">            п.85 - ТЕР24-02-006-04</t>
  </si>
  <si>
    <t xml:space="preserve">            п.86 - ТЕР24-02-002-04</t>
  </si>
  <si>
    <t xml:space="preserve">            п.87 - ТЕР24-02-006-04</t>
  </si>
  <si>
    <t xml:space="preserve">            п.88 - ТССЦ-507-0889</t>
  </si>
  <si>
    <t xml:space="preserve">            п.89 - ТССЦ-507-0885</t>
  </si>
  <si>
    <t xml:space="preserve">            п.90 - ТЕР24-02-002-03</t>
  </si>
  <si>
    <t xml:space="preserve">            п.91 - ТЕР24-02-002-04</t>
  </si>
  <si>
    <t xml:space="preserve">            п.92 - ТССЦ-507-0723</t>
  </si>
  <si>
    <t xml:space="preserve">            п.93 - ТЕР24-02-002-03</t>
  </si>
  <si>
    <t xml:space="preserve">            п.94 - ТССЦ-507-0761</t>
  </si>
  <si>
    <t xml:space="preserve">            п.95 - ТССЦ-507-0779</t>
  </si>
  <si>
    <t xml:space="preserve">            п.96 - ТССЦ-507-0780</t>
  </si>
  <si>
    <t xml:space="preserve">            п.97 - ТЕР24-02-002-03</t>
  </si>
  <si>
    <t xml:space="preserve">            п.98 - ТССЦ-507-0762</t>
  </si>
  <si>
    <t xml:space="preserve">            п.99 - ТЕР24-02-002-04</t>
  </si>
  <si>
    <t xml:space="preserve">            п.100 - ТЕР24-02-007-02</t>
  </si>
  <si>
    <t xml:space="preserve">            п.101 - ТССЦ-507-0856</t>
  </si>
  <si>
    <t xml:space="preserve">            п.102 - ТЕР24-02-002-02</t>
  </si>
  <si>
    <t xml:space="preserve">            п.103 - ТЕР24-02-007-02</t>
  </si>
  <si>
    <t xml:space="preserve">            п.104 - ТССЦ-507-0846</t>
  </si>
  <si>
    <t xml:space="preserve">            п.105 - ТЕР24-02-002-01</t>
  </si>
  <si>
    <t xml:space="preserve">            п.106 - ТЕР24-02-007-03</t>
  </si>
  <si>
    <t xml:space="preserve">            п.107 - ТЕР24-02-002-01</t>
  </si>
  <si>
    <t xml:space="preserve">            п.108 - ТЕР24-02-007-03</t>
  </si>
  <si>
    <t xml:space="preserve">            п.109 - ТССЦ-507-0847</t>
  </si>
  <si>
    <t xml:space="preserve">            п.110 - ТЕР24-02-002-02</t>
  </si>
  <si>
    <t xml:space="preserve">            п.116 - ТЕР22-01-021-02</t>
  </si>
  <si>
    <t xml:space="preserve">            п.117 - ТССЦ-507-2016</t>
  </si>
  <si>
    <t xml:space="preserve">            п.118 - ТССЦ-507-0770</t>
  </si>
  <si>
    <t xml:space="preserve">            п.120 - ТЕР24-02-002-01</t>
  </si>
  <si>
    <t xml:space="preserve">            п.122 - ТЕР22-03-001-05</t>
  </si>
  <si>
    <t xml:space="preserve">            п.124 - ТССЦ-302-1917</t>
  </si>
  <si>
    <t xml:space="preserve">            п.127 - ТЕР24-02-030-01</t>
  </si>
  <si>
    <t xml:space="preserve">            п.128 - ТЕР24-02-021-01</t>
  </si>
  <si>
    <t xml:space="preserve">            п.129 - ТЕР22-03-014-01</t>
  </si>
  <si>
    <t xml:space="preserve">            п.130 - ТЕР24-02-002-02</t>
  </si>
  <si>
    <t xml:space="preserve">            п.131 - ТССЦ-507-0760</t>
  </si>
  <si>
    <t xml:space="preserve">            п.132 - ТЕР22-01-012-02</t>
  </si>
  <si>
    <t xml:space="preserve">            п.133 - ТССЦ-103-0152</t>
  </si>
  <si>
    <t xml:space="preserve">            п.134 - ТЕР22-02-010-03</t>
  </si>
  <si>
    <t xml:space="preserve">            п.135 - ТССЦ-101-0600</t>
  </si>
  <si>
    <t xml:space="preserve">            п.137 - ТЕР22-03-001-05</t>
  </si>
  <si>
    <t xml:space="preserve">            п.138 - ТЕР22-05-002-03</t>
  </si>
  <si>
    <t xml:space="preserve">            п.139 - ТССЦ-103-0192</t>
  </si>
  <si>
    <t xml:space="preserve">            п.141 - ТЕР24-02-120-03</t>
  </si>
  <si>
    <t xml:space="preserve">            п.142 - ТЕР24-02-121-03</t>
  </si>
  <si>
    <t xml:space="preserve">            п.143 - ТЕР24-02-122-03</t>
  </si>
  <si>
    <t xml:space="preserve">            п.144 - ТЕР24-02-124-01</t>
  </si>
  <si>
    <t xml:space="preserve">            п.145 - ТЕР24-02-090-05</t>
  </si>
  <si>
    <t xml:space="preserve">            п.146 - ТЕР24-02-091-02</t>
  </si>
  <si>
    <t xml:space="preserve">            п.153 - тссц-101-9610</t>
  </si>
  <si>
    <t xml:space="preserve">            п.154 - ТЕР22-03-001-05</t>
  </si>
  <si>
    <t xml:space="preserve">            п.161 - ТЕР23-01-001-01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</si>
  <si>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</si>
  <si>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п.12 - ТЕР01-02-031-04</t>
  </si>
  <si>
    <t xml:space="preserve">            п.29 - ТЕР01-02-031-04</t>
  </si>
  <si>
    <t xml:space="preserve">            п.31 - ТССЦ-401-0025</t>
  </si>
  <si>
    <t xml:space="preserve">            п.33 - ТССЦ-201-0778</t>
  </si>
  <si>
    <t xml:space="preserve">            п.168 - ТЕР01-02-068-01</t>
  </si>
  <si>
    <t xml:space="preserve">            п.170 - ТЕР01-02-027-10</t>
  </si>
  <si>
    <t xml:space="preserve">            п.173 - ТЕР01-02-027-10</t>
  </si>
  <si>
    <t xml:space="preserve">        Бетонные и железобетонные монолитные конструкции в промышленном строительстве</t>
  </si>
  <si>
    <t xml:space="preserve">            п.13 - ТЕР06-01-001-13</t>
  </si>
  <si>
    <t xml:space="preserve">            п.14 - ТССЦ-401-0003</t>
  </si>
  <si>
    <t xml:space="preserve">            п.30 - ТЕР06-01-001-13</t>
  </si>
  <si>
    <t xml:space="preserve">        Защита строительных конструкций и оборудования от коррозии</t>
  </si>
  <si>
    <t xml:space="preserve">            п.46 - ТЕР13-03-002-02</t>
  </si>
  <si>
    <t xml:space="preserve">            п.47 - ТЕР13-03-004-06</t>
  </si>
  <si>
    <t xml:space="preserve">            п.114 - ТЕР13-03-002-02</t>
  </si>
  <si>
    <t xml:space="preserve">            п.115 - ТЕР13-03-004-06</t>
  </si>
  <si>
    <t xml:space="preserve">            п.125 - ТЕР13-03-002-02</t>
  </si>
  <si>
    <t xml:space="preserve">            п.126 - ТЕР13-03-004-06</t>
  </si>
  <si>
    <t xml:space="preserve">        Автомобильные дороги</t>
  </si>
  <si>
    <t xml:space="preserve">            п.152 - ТЕР27-09-012-01</t>
  </si>
  <si>
    <t xml:space="preserve">            п.171 - ТЕР27-04-006-03</t>
  </si>
  <si>
    <t xml:space="preserve">            п.172 - ТЕР27-04-006-04</t>
  </si>
  <si>
    <t xml:space="preserve">            п.174 - ТЕР27-04-006-03</t>
  </si>
  <si>
    <t xml:space="preserve">            п.175 - ТЕР27-04-006-04</t>
  </si>
  <si>
    <t xml:space="preserve">            п.176 - ТЕР27-06-026-01</t>
  </si>
  <si>
    <t xml:space="preserve">            п.177 - ТЕР27-06-019-01</t>
  </si>
  <si>
    <t xml:space="preserve">            п.179 - ТЕР27-06-019-04</t>
  </si>
  <si>
    <t xml:space="preserve">            п.180 - ТССЦ-410-0002</t>
  </si>
  <si>
    <t xml:space="preserve">        Земляные работы, выполняемые механизированным способом</t>
  </si>
  <si>
    <t xml:space="preserve">            п.155 - ТЕР01-01-004-01</t>
  </si>
  <si>
    <t xml:space="preserve">            п.156 - ТЕР01-01-004-03</t>
  </si>
  <si>
    <t xml:space="preserve">            п.157 - ТЕР01-01-014-03</t>
  </si>
  <si>
    <t xml:space="preserve">            п.164 - ТЕР01-01-034-01</t>
  </si>
  <si>
    <t xml:space="preserve">            п.165 - ТЕР01-01-034-03</t>
  </si>
  <si>
    <t xml:space="preserve">            п.166 - ТЕР01-02-005-01</t>
  </si>
  <si>
    <t xml:space="preserve">            п.167 - ТЕР01-02-005-02</t>
  </si>
  <si>
    <t xml:space="preserve">            п.178 - ТССЦ-410-0002</t>
  </si>
  <si>
    <t xml:space="preserve">        Земляные работы, выполняемые ручным способом</t>
  </si>
  <si>
    <t xml:space="preserve">            п.158 - ТЕР01-02-057-01</t>
  </si>
  <si>
    <t xml:space="preserve">            п.159 - ТЕР01-02-057-01</t>
  </si>
  <si>
    <t xml:space="preserve">            п.160 - ТЕР01-02-057-03</t>
  </si>
  <si>
    <t xml:space="preserve">            п.162 - ТЕР01-02-061-01</t>
  </si>
  <si>
    <t xml:space="preserve">            п.163 - ТЕР01-02-061-03</t>
  </si>
  <si>
    <t xml:space="preserve">    Монтажные работы</t>
  </si>
  <si>
    <t xml:space="preserve">        Электромонтажные работы на других объектах</t>
  </si>
  <si>
    <t xml:space="preserve">            п.11 - ТЕРм08-02-472-07</t>
  </si>
  <si>
    <t xml:space="preserve">            п.16 - ТССЦ-201-0650</t>
  </si>
  <si>
    <t xml:space="preserve">            п.17 - ТССЦ-201-0778</t>
  </si>
  <si>
    <t xml:space="preserve">            п.19 - ТССЦ-103-0174</t>
  </si>
  <si>
    <t xml:space="preserve">            п.23 - ТССЦ-103-0196</t>
  </si>
  <si>
    <t xml:space="preserve">            п.140 - ТССЦ-507-2838</t>
  </si>
  <si>
    <t xml:space="preserve">            п.149 - ТЕРм08-02-141-01</t>
  </si>
  <si>
    <t xml:space="preserve">            п.150 - ТССЦ-507-3540</t>
  </si>
  <si>
    <t xml:space="preserve">            п.151 - ТССЦ-507-3538</t>
  </si>
  <si>
    <t xml:space="preserve">        Монтаж оборудования</t>
  </si>
  <si>
    <t xml:space="preserve">            п.147 - ТЕРм39-02-006-05</t>
  </si>
  <si>
    <t xml:space="preserve">            п.148 - ТЕРм39-02-015-04</t>
  </si>
  <si>
    <t xml:space="preserve">    Монтаж металлоконструкций</t>
  </si>
  <si>
    <t xml:space="preserve">        Строительные металлические конструкции</t>
  </si>
  <si>
    <t xml:space="preserve">            п.15 - ТЕР09-03-040-01</t>
  </si>
  <si>
    <t xml:space="preserve">            п.32 - ТЕР09-03-039-01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</si>
  <si>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</si>
  <si>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</si>
  <si>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п.21 - ТЕР16-07-006-02</t>
  </si>
  <si>
    <t xml:space="preserve">            п.25 - ТЕР16-07-006-03</t>
  </si>
  <si>
    <t xml:space="preserve">            п.27 - ТЕР16-07-006-03</t>
  </si>
  <si>
    <t xml:space="preserve">            п.34 - ТЕР16-02-005-01</t>
  </si>
  <si>
    <t xml:space="preserve">            п.35 - ТССЦ-302-1313</t>
  </si>
  <si>
    <t xml:space="preserve">            п.36 - ТЕР16-02-005-01</t>
  </si>
  <si>
    <t xml:space="preserve">            п.37 - ТССЦ-302-1315</t>
  </si>
  <si>
    <t xml:space="preserve">            п.38 - ТЕР16-02-005-04</t>
  </si>
  <si>
    <t xml:space="preserve">            п.39 - ТЕР16-02-005-05</t>
  </si>
  <si>
    <t xml:space="preserve">            п.40 - ТССЦ-103-0161</t>
  </si>
  <si>
    <t xml:space="preserve">            п.49 - ТССЦ-507-2052</t>
  </si>
  <si>
    <t xml:space="preserve">            п.111 - ТЕР16-05-001-01</t>
  </si>
  <si>
    <t xml:space="preserve">            п.112 - ТССЦ-302-1917</t>
  </si>
  <si>
    <t xml:space="preserve">            п.113 - ТЕР16-02-003-03</t>
  </si>
  <si>
    <t xml:space="preserve">            п.119 - ТЕР16-02-001-03</t>
  </si>
  <si>
    <t xml:space="preserve">            п.121 - ТЕР16-07-006-01</t>
  </si>
  <si>
    <t xml:space="preserve">            п.123 - ТЕР16-05-001-01</t>
  </si>
  <si>
    <t xml:space="preserve">            п.136 - ТЕР16-07-006-01</t>
  </si>
  <si>
    <t xml:space="preserve">    Перевозка грузов</t>
  </si>
  <si>
    <t xml:space="preserve">        Перевозка грузов автотранспортом</t>
  </si>
  <si>
    <t xml:space="preserve">            п.169 - ТССЦпг-03-21-01-002</t>
  </si>
  <si>
    <t xml:space="preserve">          Ресурсы подрядчика</t>
  </si>
  <si>
    <t xml:space="preserve">                  Трудозатраты</t>
  </si>
  <si>
    <t>1-1-5</t>
  </si>
  <si>
    <t>Рабочий строитель (ср 1,5)</t>
  </si>
  <si>
    <t xml:space="preserve">чел.час
</t>
  </si>
  <si>
    <t>1-1-8</t>
  </si>
  <si>
    <t>Рабочий строитель (ср 1,8)</t>
  </si>
  <si>
    <t>1-2-0</t>
  </si>
  <si>
    <t>Рабочий строитель (ср 2)</t>
  </si>
  <si>
    <t>1-2-5</t>
  </si>
  <si>
    <t>Рабочий строитель (ср 2,5)</t>
  </si>
  <si>
    <t>1-2-9</t>
  </si>
  <si>
    <t>Рабочий строитель (ср 2,9)</t>
  </si>
  <si>
    <t>1-3-0</t>
  </si>
  <si>
    <t>Рабочий строитель (ср 3)</t>
  </si>
  <si>
    <t>1-3-3</t>
  </si>
  <si>
    <t>Рабочий строитель (ср 3,3)</t>
  </si>
  <si>
    <t>1-3-4</t>
  </si>
  <si>
    <t>Рабочий строитель (ср 3,4)</t>
  </si>
  <si>
    <t>1-3-5</t>
  </si>
  <si>
    <t>Рабочий строитель (ср 3,5)</t>
  </si>
  <si>
    <t>1-3-6</t>
  </si>
  <si>
    <t>Рабочий строитель (ср 3,6)</t>
  </si>
  <si>
    <t>1-3-7</t>
  </si>
  <si>
    <t>Рабочий строитель (ср 3,7)</t>
  </si>
  <si>
    <t>1-3-8</t>
  </si>
  <si>
    <t>Рабочий монтажник (ср 3,8)</t>
  </si>
  <si>
    <t>1-3-9</t>
  </si>
  <si>
    <t>Рабочий строитель (ср 3,9)</t>
  </si>
  <si>
    <t>1-4-0</t>
  </si>
  <si>
    <t>Рабочий ...</t>
  </si>
  <si>
    <t xml:space="preserve">   - Рабочий строитель (ср 4)</t>
  </si>
  <si>
    <t xml:space="preserve">   - Рабочий монтажник (ср 4)</t>
  </si>
  <si>
    <t>1-4-1</t>
  </si>
  <si>
    <t>Рабочий строитель (ср 4,1)</t>
  </si>
  <si>
    <t>1-4-3</t>
  </si>
  <si>
    <t>Рабочий строитель (ср 4,3)</t>
  </si>
  <si>
    <t>1-4-4</t>
  </si>
  <si>
    <t>Рабочий строитель (ср 4,4)</t>
  </si>
  <si>
    <t>1-4-5</t>
  </si>
  <si>
    <t>Рабочий строитель (ср 4,5)</t>
  </si>
  <si>
    <t>1-4-7</t>
  </si>
  <si>
    <t>Рабочий строитель (ср 4,7)</t>
  </si>
  <si>
    <t>1-4-8</t>
  </si>
  <si>
    <t>Рабочий монтажник (ср 4,8)</t>
  </si>
  <si>
    <t>1-5-0</t>
  </si>
  <si>
    <t>Рабочий строитель (ср 5)</t>
  </si>
  <si>
    <t>1-6-0</t>
  </si>
  <si>
    <t>Рабочий монтажник (ср 6)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</si>
  <si>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</si>
  <si>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</si>
  <si>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</si>
  <si>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</si>
  <si>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</si>
  <si>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Прицепы тракторные 2 т</t>
  </si>
  <si>
    <t xml:space="preserve">маш.-ч
</t>
  </si>
  <si>
    <t>МТРиЭ ЧО, Пост. от 15.02.18 № 7/1</t>
  </si>
  <si>
    <t>Краны башенные при работе на других видах строительства 8 т</t>
  </si>
  <si>
    <t>Краны на автомобильном ходу при работе на монтаже технологического оборудования 10 т</t>
  </si>
  <si>
    <t>Краны на автомобильном ходу при работе на других видах строительства 10 т</t>
  </si>
  <si>
    <t>Автопогрузчики 5 т</t>
  </si>
  <si>
    <t>Домкраты гидравлические грузоподъемностью 63-100 т</t>
  </si>
  <si>
    <t>Лебедки электрические тяговым усилием до 5,79 кН (0,59 т)</t>
  </si>
  <si>
    <t>Лебедки электрические тяговым усилием до 12,26 кН (1,25 т)</t>
  </si>
  <si>
    <t>Лебедки электрические тяговым усилием до 31,39 кН (3,2 т)</t>
  </si>
  <si>
    <t>Краны переносные 1 т</t>
  </si>
  <si>
    <t>Электростанции передвижные 4 кВт</t>
  </si>
  <si>
    <t>Электростанции передвижные 30 кВт</t>
  </si>
  <si>
    <t>Агрегаты сварочные передвижные с номинальным сварочным током 250-400 А с дизельным двигателем</t>
  </si>
  <si>
    <t>Установки для сварки ручной дуговой (постоянного тока)</t>
  </si>
  <si>
    <t>Аппарат для газовой сварки и резки</t>
  </si>
  <si>
    <t>Преобразователи сварочные с номинальным сварочным током 315-500 А</t>
  </si>
  <si>
    <t>Электрические печи для сушки сварочных материалов с регулированием температуры в пределах от 80 °С до 500 °С</t>
  </si>
  <si>
    <t>Электрические печи для сушки сварочных материалов с регулированием температуры в пределах от 80 °С до 500 °С при работе от передвижных электростанций</t>
  </si>
  <si>
    <t>Дефектоскопы ультразвуковые</t>
  </si>
  <si>
    <t>Гамма-дефектоскопы с толщиной просвечиваемой стали до 80 мм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</si>
  <si>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</si>
  <si>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Компрессоры передвижные с двигателем внутреннего сгорания давлением до 686 кПа (7 ат), производительность до 5 м3/мин</t>
  </si>
  <si>
    <t>Экскаваторы одноковшовые дизельные на гусеничном ходу при работе на других видах строительства 0,4 м3</t>
  </si>
  <si>
    <t>Экскаваторы одноковшовые дизельные на гусеничном ходу при работе на других видах строительства 0,65 м3</t>
  </si>
  <si>
    <t>Бульдозеры при работе на сооружении магистральных трубопроводов 96 кВт (130 л.с.)</t>
  </si>
  <si>
    <t>Бульдозеры при работе на других видах строительства 59 кВт (80 л.с.)</t>
  </si>
  <si>
    <t>Бульдозеры при работе на других видах строительства 79 кВт (108 л.с.)</t>
  </si>
  <si>
    <t>Бульдозеры при работе на других видах строительства 96 кВт (130 л.с.)</t>
  </si>
  <si>
    <t>Агрегаты для сварки полиэтиленовых труб</t>
  </si>
  <si>
    <t>Вибратор глубинный</t>
  </si>
  <si>
    <t>Автогудронаторы 3500 л</t>
  </si>
  <si>
    <t>Автогрейдеры среднего типа 99 кВт (135 л.с.)</t>
  </si>
  <si>
    <t>Гудронаторы ручные</t>
  </si>
  <si>
    <t>ЧелСЦена, февраль 2018 г., ч.2</t>
  </si>
  <si>
    <t>Катки дорожные самоходные гладкие 8 т</t>
  </si>
  <si>
    <t>Катки дорожные самоходные гладкие 13 т</t>
  </si>
  <si>
    <t>Котлы битумные передвижные 400 л</t>
  </si>
  <si>
    <t>Машины поливомоечные 6000 л</t>
  </si>
  <si>
    <t>Укладчики асфальтобетона</t>
  </si>
  <si>
    <t>Трактор с щетками дорожными навесными</t>
  </si>
  <si>
    <t>Агрегаты сварочные двухпостовые для ручной сварки на тракторе 79 кВт (108 л.с.)</t>
  </si>
  <si>
    <t>Трубоукладчики для труб диаметром до 400 мм грузоподъемностью 6,3 т</t>
  </si>
  <si>
    <t>Машины для очистки и грунтовки труб диаметром 600-800 мм</t>
  </si>
  <si>
    <t>Машины для очистки и изоляции полимерными лентами труб диаметром 600-800 мм</t>
  </si>
  <si>
    <t>Установки для подогрева стыков</t>
  </si>
  <si>
    <t>Установки для сушки труб диаметром до 500 мм</t>
  </si>
  <si>
    <t>Тракторы на пневмоколесном ходу 29 кВт (40 л.с.)</t>
  </si>
  <si>
    <t>Машины бурильно-крановые на автомобиле, глубина бурения 3,5 м</t>
  </si>
  <si>
    <t>Установки гидравлические для труб длиной продавливания до 20 м (УПК-2,5) при работе от передвижных электростанций</t>
  </si>
  <si>
    <t>Насосы мощностью 4 кВт</t>
  </si>
  <si>
    <t>Дрели электрические</t>
  </si>
  <si>
    <t>Машины шлифовальные электрические</t>
  </si>
  <si>
    <t>Трамбовки пневматические при работе от передвижных компрессорных станций</t>
  </si>
  <si>
    <t>МТРиЭ ЧО, Пост. от 15.02.18 № 7/1    (331101-1)</t>
  </si>
  <si>
    <t>Пила цепная электрическая</t>
  </si>
  <si>
    <t>Агрегаты окрасочные высокого давления для окраски поверхностей конструкций мощностью 1 кВт</t>
  </si>
  <si>
    <t>Компьютер сварочный</t>
  </si>
  <si>
    <t>Аппарат для ручной сварки полиэтиленовых труб «встык»</t>
  </si>
  <si>
    <t>Генератор сварочный для сварки полиэтиленовых труб</t>
  </si>
  <si>
    <t>Гидравлическая лебедка-ворот в комплекте с гидравлическим агрегатом на автоприцепе</t>
  </si>
  <si>
    <t>Позиционер-центратор многоцелевой для сборки и сварки полиэтиленовых соединительных деталей с трубой диаметром 110 мм</t>
  </si>
  <si>
    <t>Позиционер-центратор многоцелевой для сборки и сварки полиэтиленовых соединительных деталей с трубой диаметром 160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</si>
  <si>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63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</si>
  <si>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110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</si>
  <si>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160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</si>
  <si>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32 мм</t>
  </si>
  <si>
    <t>Автомобили бортовые, грузоподъемность до 5 т</t>
  </si>
  <si>
    <t>Прицеп типа ПС-3100 для барабанов полиэтиленовых труб</t>
  </si>
  <si>
    <t>Спецавтомашины грузоподъемностью до 8 т, вездеходы</t>
  </si>
  <si>
    <t>Итого по строительным машинам</t>
  </si>
  <si>
    <t xml:space="preserve">                  Материалы</t>
  </si>
  <si>
    <t>101-0063</t>
  </si>
  <si>
    <t>Ацетилен растворенный технический марки А</t>
  </si>
  <si>
    <t xml:space="preserve">т
</t>
  </si>
  <si>
    <t>26.03.040</t>
  </si>
  <si>
    <t>101-0073</t>
  </si>
  <si>
    <t>Битумы нефтяные строительные марки БН-90/10</t>
  </si>
  <si>
    <t>МТРиЭ ЧО, Пост.от 15.02.2018 г. №7/1, п.102</t>
  </si>
  <si>
    <t>101-0122</t>
  </si>
  <si>
    <t>Гайки шестигранные диаметр резьбы 10 мм</t>
  </si>
  <si>
    <t>08.05.189</t>
  </si>
  <si>
    <t>101-0309</t>
  </si>
  <si>
    <t>Канаты пеньковые пропитанные</t>
  </si>
  <si>
    <t>Среднее (10.01.396/30301.03*32875.34, 10.01.392)</t>
  </si>
  <si>
    <t>101-0322</t>
  </si>
  <si>
    <t>Керосин для технических целей марок КТ-1, КТ-2</t>
  </si>
  <si>
    <t>МТРиЭ ЧО, Пост.от 15.02.2018 г. №7/1, п.108</t>
  </si>
  <si>
    <t>101-0324</t>
  </si>
  <si>
    <t>Кислород технический газообразный</t>
  </si>
  <si>
    <t xml:space="preserve">м3
</t>
  </si>
  <si>
    <t>26.03.080</t>
  </si>
  <si>
    <t>101-0388</t>
  </si>
  <si>
    <t>Краски масляные земляные марки МА-0115 мумия, сурик железный</t>
  </si>
  <si>
    <t>Среднее (14.01.051,14.01.826)</t>
  </si>
  <si>
    <t>101-0585</t>
  </si>
  <si>
    <t>Масло дизельное моторное М-10ДМ</t>
  </si>
  <si>
    <t>27.01.102/0.92532*1000</t>
  </si>
  <si>
    <t>101-0596</t>
  </si>
  <si>
    <t>Мастика битумно-кукерсольная холодная</t>
  </si>
  <si>
    <t>МТРиЭ ЧО, Пост.от 15.02.2018 г. №7/1, п.115</t>
  </si>
  <si>
    <t>101-0620</t>
  </si>
  <si>
    <t>Мел природный молотый</t>
  </si>
  <si>
    <t>К=1,1 МТРиЭ ЧО, Пост.от 15.02.2018 г. №7/1</t>
  </si>
  <si>
    <t>101-0628</t>
  </si>
  <si>
    <t>Олифа комбинированная, марки К-3</t>
  </si>
  <si>
    <t>МТРиЭ ЧО, Пост.от 15.02.2018 г. №7/1, п.376</t>
  </si>
  <si>
    <t>101-0782</t>
  </si>
  <si>
    <t>Поковки из квадратных заготовок, масса 1,8 кг</t>
  </si>
  <si>
    <t>МТРиЭ ЧО, Пост.от 15.02.2018 г. №7/1, п.117</t>
  </si>
  <si>
    <t>101-0797</t>
  </si>
  <si>
    <t>Проволока горячекатаная в мотках, диаметром 6,3-6,5 мм</t>
  </si>
  <si>
    <t>МТРиЭ ЧО, Пост.от 15.02.2018 г. №7/1, п.118</t>
  </si>
  <si>
    <t>101-0807</t>
  </si>
  <si>
    <t>Проволока сварочная легированная диаметром 4 мм</t>
  </si>
  <si>
    <t>МТРиЭ ЧО, Пост.от 15.02.2018 г. №7/1, п.119</t>
  </si>
  <si>
    <t>101-1019</t>
  </si>
  <si>
    <t>Швеллеры № 40 из стали марки Ст0</t>
  </si>
  <si>
    <t>Среднее (08.04.085/5424.71*4822.3, 08.04.086/5349.52*4822.3)</t>
  </si>
  <si>
    <t>101-1355</t>
  </si>
  <si>
    <t>Цемент гипсоглиноземистый расширяющийся</t>
  </si>
  <si>
    <t>13.01.105</t>
  </si>
  <si>
    <t>101-1513</t>
  </si>
  <si>
    <t>Электроды диаметром 4 мм Э42</t>
  </si>
  <si>
    <t>08.07.006</t>
  </si>
  <si>
    <t>101-1514</t>
  </si>
  <si>
    <t>Электроды диаметром 4 мм Э42А</t>
  </si>
  <si>
    <t>101-1515</t>
  </si>
  <si>
    <t>Электроды диаметром 4 мм Э46</t>
  </si>
  <si>
    <t>Среднее (08.07.010, 08.07.030, 08.07.100)</t>
  </si>
  <si>
    <t>101-1522</t>
  </si>
  <si>
    <t>Электроды диаметром 5 мм Э42А</t>
  </si>
  <si>
    <t>08.07.007</t>
  </si>
  <si>
    <t>101-1529</t>
  </si>
  <si>
    <t>Электроды диаметром 6 мм Э42</t>
  </si>
  <si>
    <t>08.07.008</t>
  </si>
  <si>
    <t>101-1530</t>
  </si>
  <si>
    <t>Электроды диаметром 6 мм Э42А</t>
  </si>
  <si>
    <t>101-1561</t>
  </si>
  <si>
    <t>Битумы нефтяные дорожные жидкие, класс МГ, СГ</t>
  </si>
  <si>
    <t>101-1597</t>
  </si>
  <si>
    <t>Брезент</t>
  </si>
  <si>
    <t xml:space="preserve">м2
</t>
  </si>
  <si>
    <t>26.10.015</t>
  </si>
  <si>
    <t>101-1602</t>
  </si>
  <si>
    <t>Ацетилен газообразный технический</t>
  </si>
  <si>
    <t>МТРиЭ ЧО, Пост.от 15.02.2018 г. №7/1, п.381</t>
  </si>
  <si>
    <t>101-1627</t>
  </si>
  <si>
    <t>Сталь листовая углеродистая обыкновенного качества марки ВСт3пс5 толщиной 4-6 мм</t>
  </si>
  <si>
    <t>Среднее (08.04.019, 08.04.0192, 08.04.0202)</t>
  </si>
  <si>
    <t>101-1641</t>
  </si>
  <si>
    <t>Сталь угловая равнополочная, марка стали ВСт3кп2, размером 50x50x5 мм</t>
  </si>
  <si>
    <t>МТРиЭ ЧО, Пост.от 15.02.2018 г. №7/1, п.138</t>
  </si>
  <si>
    <t>101-1668</t>
  </si>
  <si>
    <t>Рогожа</t>
  </si>
  <si>
    <t>26.10.080</t>
  </si>
  <si>
    <t>101-1669</t>
  </si>
  <si>
    <t>Очес льняной</t>
  </si>
  <si>
    <t xml:space="preserve">кг
</t>
  </si>
  <si>
    <t>10.01.394</t>
  </si>
  <si>
    <t>101-1703</t>
  </si>
  <si>
    <t>Прокладки резиновые (пластина техническая прессованная)</t>
  </si>
  <si>
    <t>Среднее (11.06.409,11.06.413,11.06.412,11.06.410,11.06.420)</t>
  </si>
  <si>
    <t>101-1705</t>
  </si>
  <si>
    <t>Пакля пропитанная</t>
  </si>
  <si>
    <t>10.01.390</t>
  </si>
  <si>
    <t>101-1714</t>
  </si>
  <si>
    <t>Болты с гайками и шайбами строительные</t>
  </si>
  <si>
    <t>МТРиЭ ЧО, Пост.от 15.02.2018 г. №7/1, п.139</t>
  </si>
  <si>
    <t>101-1742</t>
  </si>
  <si>
    <t>Толь с крупнозернистой посыпкой гидроизоляционный марки ТГ-350</t>
  </si>
  <si>
    <t>11.01.328</t>
  </si>
  <si>
    <t>101-1755</t>
  </si>
  <si>
    <t>Сталь полосовая, марка стали Ст3сп шириной 50-200 мм толщиной 4-5 мм</t>
  </si>
  <si>
    <t>08.04.0354</t>
  </si>
  <si>
    <t>101-1782</t>
  </si>
  <si>
    <t>Ткань мешочная</t>
  </si>
  <si>
    <t xml:space="preserve">10 м2
</t>
  </si>
  <si>
    <t>101-1805</t>
  </si>
  <si>
    <t>Гвозди строительные</t>
  </si>
  <si>
    <t>МТРиЭ ЧО, Пост.от 15.02.2018 г. №7/1, п.144</t>
  </si>
  <si>
    <t>101-1924</t>
  </si>
  <si>
    <t>101-1968</t>
  </si>
  <si>
    <t>Грунтовка битумная под полимерное или резиновое покрытие</t>
  </si>
  <si>
    <t>МТРиЭ ЧО, Пост.от 15.02.2018 г. №7/1, п.154</t>
  </si>
  <si>
    <t>101-1994</t>
  </si>
  <si>
    <t>Краски маркировочные МКЭ-4</t>
  </si>
  <si>
    <t>14.01.140.8</t>
  </si>
  <si>
    <t>101-2143</t>
  </si>
  <si>
    <t>Краска</t>
  </si>
  <si>
    <t>МТРиЭ ЧО, Пост.от 15.02.2018 г. №7/1, п.373</t>
  </si>
  <si>
    <t>101-2211</t>
  </si>
  <si>
    <t>Пленка радиографическая РТ-5</t>
  </si>
  <si>
    <t xml:space="preserve">дм2
</t>
  </si>
  <si>
    <t>Среднее (37.03.003, 37.03.004, 37.03.011, 37.03.0111, 37.03.012, 37.03.0121, 37.03.016, 37.03.017, 37.03.018)</t>
  </si>
  <si>
    <t>101-2278</t>
  </si>
  <si>
    <t>Пропан-бутан, смесь техническая</t>
  </si>
  <si>
    <t>26.03.130</t>
  </si>
  <si>
    <t>101-2370</t>
  </si>
  <si>
    <t>Салфетки хлопчатобумажные</t>
  </si>
  <si>
    <t>Среднее (26.10.021,26.10.021.1/0.0576)</t>
  </si>
  <si>
    <t>101-2467</t>
  </si>
  <si>
    <t>Растворитель марки Р-4</t>
  </si>
  <si>
    <t>Среднее (14.01.401, 14.01.402)</t>
  </si>
  <si>
    <t>101-2477</t>
  </si>
  <si>
    <t>Лента мастично-полимерная типа «Лиам»</t>
  </si>
  <si>
    <t>Среднее (10.02.206, 10.02.2061)</t>
  </si>
  <si>
    <t>101-2478</t>
  </si>
  <si>
    <t>Лента К226</t>
  </si>
  <si>
    <t xml:space="preserve">100 м
</t>
  </si>
  <si>
    <t>19.17.742</t>
  </si>
  <si>
    <t>101-2489</t>
  </si>
  <si>
    <t>Лента поливинилхлоридная липкая толщиной 0,4 мм</t>
  </si>
  <si>
    <t>10.02.202</t>
  </si>
  <si>
    <t>101-2562</t>
  </si>
  <si>
    <t>Флюс АН-47</t>
  </si>
  <si>
    <t>МТРиЭ ЧО, Пост.от 15.02.2018 г. №7/1, п.355</t>
  </si>
  <si>
    <t>101-2575</t>
  </si>
  <si>
    <t>Болты с гайками и шайбами для санитарно-технических работ диаметром 12 мм</t>
  </si>
  <si>
    <t>08.05.1694</t>
  </si>
  <si>
    <t>101-2576</t>
  </si>
  <si>
    <t>Болты с гайками и шайбами для санитарно-технических работ диаметром 16 мм</t>
  </si>
  <si>
    <t>08.05.170</t>
  </si>
  <si>
    <t>101-2577</t>
  </si>
  <si>
    <t>Болты с гайками и шайбами для санитарно-технических работ диаметром 20-22 мм</t>
  </si>
  <si>
    <t>08.05.1715</t>
  </si>
  <si>
    <t>101-3271</t>
  </si>
  <si>
    <t>Фотопроявитель</t>
  </si>
  <si>
    <t xml:space="preserve">л
</t>
  </si>
  <si>
    <t>Среднее (37.03.032, 37.03.033, 37.03.034, 37.03.035)</t>
  </si>
  <si>
    <t>101-3272</t>
  </si>
  <si>
    <t>Фотофиксаж</t>
  </si>
  <si>
    <t>Среднее (37.03.036, 37.03.037, 37.03.038, 37.03.039)</t>
  </si>
  <si>
    <t>101-8001</t>
  </si>
  <si>
    <t>Кислота уксусная</t>
  </si>
  <si>
    <t>26.02.076</t>
  </si>
  <si>
    <t>102-0008</t>
  </si>
  <si>
    <t>Лесоматериалы круглые хвойных пород для строительства диаметром 14-24 см, длиной 3-6,5 м</t>
  </si>
  <si>
    <t>09.01.030</t>
  </si>
  <si>
    <t>102-0023</t>
  </si>
  <si>
    <t>Бруски обрезные хвойных пород длиной 4-6,5 м, шириной 75-150 мм, толщиной 40-75 мм, I сорта</t>
  </si>
  <si>
    <t>09.01.071</t>
  </si>
  <si>
    <t>102-0025</t>
  </si>
  <si>
    <t>Бруски обрезные хвойных пород длиной 4-6,5 м, шириной 75-150 мм, толщиной 40-75 мм, III сорта</t>
  </si>
  <si>
    <t>МТРиЭ ЧО, Пост.от 15.02.2018 г. №7/1, п.176</t>
  </si>
  <si>
    <t>102-0061</t>
  </si>
  <si>
    <t>Доски обрезные хвойных пород длиной 4-6,5 м, шириной 75-150 мм, толщиной 44 мм и более, III сорта</t>
  </si>
  <si>
    <t>МТРиЭ ЧО, Пост.от 15.02.2018 г. №7/1, п.179</t>
  </si>
  <si>
    <t>103-0144</t>
  </si>
  <si>
    <t>Трубы стальные электросварные прямошовные со снятой фаской из стали марок БСт2кп-БСт4кп и БСт2пс-БСт4пс наружный диаметр 76 мм, толщина стенки 3,5 мм</t>
  </si>
  <si>
    <t xml:space="preserve">м
</t>
  </si>
  <si>
    <t>МТРиЭ ЧО, Пост.от 15.02.2018 г. №7/1, п.188*6.26/1000</t>
  </si>
  <si>
    <t>103-0923</t>
  </si>
  <si>
    <t>Трубы стальные электросварные прямошовные со снятой фаской из стали марок БСт2кп-БСт4кп и БСт2пс-БСт4пс наружный диаметр 133 мм толщина стенки 4,5 мм</t>
  </si>
  <si>
    <t>МТРиЭ ЧО, Пост.от 15.02.2018 г. №7/1, п.188*14.3/1000</t>
  </si>
  <si>
    <t>103-1009</t>
  </si>
  <si>
    <t>Фасонные стальные сварные части, диаметр до 800 мм</t>
  </si>
  <si>
    <t>МТРиЭ ЧО, Пост.от 15.02.2018 г. №7/1, п.198</t>
  </si>
  <si>
    <t>103-8007</t>
  </si>
  <si>
    <t>Трубы стальные изолированные двухслойным покрытием из экструдированного полиэтилена «СЭВИЛЕН», диаметр условного прохода 57 мм, толщина стенки 3,5 мм</t>
  </si>
  <si>
    <t>15.01.131+15.11.195.2</t>
  </si>
  <si>
    <t>103-8010</t>
  </si>
  <si>
    <t>Трубы стальные изолированные двухслойным покрытием из экструдированного полиэтилена «СЭВИЛЕН», диаметр условного прохода 159 мм, толщина стенки 5 мм</t>
  </si>
  <si>
    <t>15.01.135+15.11.196.8</t>
  </si>
  <si>
    <t>113-0021</t>
  </si>
  <si>
    <t>Грунтовка ГФ-021 красно-коричневая</t>
  </si>
  <si>
    <t>МТРиЭ ЧО, Пост.от 15.02.2018 г. №7/1, п.219</t>
  </si>
  <si>
    <t>113-0026</t>
  </si>
  <si>
    <t>Грунтовка ФЛ-03К коричневая</t>
  </si>
  <si>
    <t>14.01.340</t>
  </si>
  <si>
    <t>113-0073</t>
  </si>
  <si>
    <t>Клей фенолполивинилацетатный марки БФ-2, БФ-2Н, сорт высший</t>
  </si>
  <si>
    <t>11.02.310</t>
  </si>
  <si>
    <t>113-0077</t>
  </si>
  <si>
    <t>Ксилол нефтяной марки А</t>
  </si>
  <si>
    <t>Среднее (14.01.435, 14.01.435.1/0.865*1000)</t>
  </si>
  <si>
    <t>113-0226</t>
  </si>
  <si>
    <t>Эмаль ХВ-124 голубая</t>
  </si>
  <si>
    <t>14.01.152</t>
  </si>
  <si>
    <t>113-0228</t>
  </si>
  <si>
    <t>Эмаль ХВ-125 серебристая</t>
  </si>
  <si>
    <t>МТРиЭ ЧО, Пост.от 15.02.2018 г. №7/1, п.220</t>
  </si>
  <si>
    <t>113-0359</t>
  </si>
  <si>
    <t>Обезжириватель «CAMISOLVE»</t>
  </si>
  <si>
    <t>Код ОКП 23 10 00</t>
  </si>
  <si>
    <t>113-1786</t>
  </si>
  <si>
    <t>Лак битумный БТ-123</t>
  </si>
  <si>
    <t>14.01.256</t>
  </si>
  <si>
    <t>201-0696</t>
  </si>
  <si>
    <t>Газопроводы: опорные части, опоры, кронштейны, подвески, хомуты, седла, тарельчатые компенсаторы, прямолинейные участки, фасонные части дорожного габарита упругодеформированные до железнодорожного габарита</t>
  </si>
  <si>
    <t>Среднее (08.01.015, 08.01.638)</t>
  </si>
  <si>
    <t>203-0511</t>
  </si>
  <si>
    <t>Щиты из досок толщиной 25 мм</t>
  </si>
  <si>
    <t>МТРиЭ ЧО, Пост.от 15.02.2018 г. №7/1, п.262</t>
  </si>
  <si>
    <t>302-0883</t>
  </si>
  <si>
    <t>Узлы укрупненные монтажные (трубопроводы) из стальных водогазопроводных неоцинкованных труб с гильзами для систем отопления диаметром 25 мм</t>
  </si>
  <si>
    <t>МТРиЭ ЧО, Пост.от 15.02.2018 г. №7/1, п.296.1</t>
  </si>
  <si>
    <t>302-1313</t>
  </si>
  <si>
    <t>Трубопроводы из стальных водогазопроводных неоцинкованных труб с гильзами и креплениями для газоснабжения диаметром 25 мм</t>
  </si>
  <si>
    <t>15.01.1223*0.004541</t>
  </si>
  <si>
    <t>302-1319</t>
  </si>
  <si>
    <t>Трубопроводы из стальных электросварных труб с гильзами для отопления и водоснабжения, наружный диаметр 89 мм, толщина стенки 3,5 мм</t>
  </si>
  <si>
    <t>15.01.132*0.0114</t>
  </si>
  <si>
    <t>302-1320</t>
  </si>
  <si>
    <t>Трубопроводы из стальных электросварных труб с гильзами для отопления и водоснабжения, наружный диаметр 108 мм, толщина стенки 4 мм</t>
  </si>
  <si>
    <t>МТРиЭ ЧО, Пост.от 15.02.2018 г. №7/1, п.290</t>
  </si>
  <si>
    <t>402-0006</t>
  </si>
  <si>
    <t>Раствор готовый кладочный цементный марки 200</t>
  </si>
  <si>
    <t>02.01.062</t>
  </si>
  <si>
    <t>405-0253</t>
  </si>
  <si>
    <t>Известь строительная негашеная комовая, сорт I</t>
  </si>
  <si>
    <t>МТРиЭ ЧО, Пост.от 15.02.2018 г. №7/1, п.372</t>
  </si>
  <si>
    <t>405-1601</t>
  </si>
  <si>
    <t>Известь строительная негашеная хлорная, марки А</t>
  </si>
  <si>
    <t>26.02.050</t>
  </si>
  <si>
    <t>407-0006</t>
  </si>
  <si>
    <t>Глина шамотная</t>
  </si>
  <si>
    <t>38.03.001</t>
  </si>
  <si>
    <t>408-0015</t>
  </si>
  <si>
    <t>Щебень из природного камня для строительных работ марка 800, фракция 20-40 мм</t>
  </si>
  <si>
    <t>Среднее (06.01.030, 06.01.100, 06.01.118.3)</t>
  </si>
  <si>
    <t>408-0016</t>
  </si>
  <si>
    <t>Щебень из природного камня для строительных работ марка 800, фракция 40-70 мм</t>
  </si>
  <si>
    <t>Среднее (06.01.029, 06.01.118.4, 06.01.031, 06.01.110)</t>
  </si>
  <si>
    <t>408-0122</t>
  </si>
  <si>
    <t>Песок природный для строительных работ средний</t>
  </si>
  <si>
    <t>МТРиЭ ЧО, Пост.от 15.02.2018 г. №7/1, п.095</t>
  </si>
  <si>
    <t>411-0001</t>
  </si>
  <si>
    <t>Вода</t>
  </si>
  <si>
    <t>Среднее (26.01.015, 26.01.017)</t>
  </si>
  <si>
    <t>411-0002</t>
  </si>
  <si>
    <t>Вода водопроводная</t>
  </si>
  <si>
    <t>507-0980</t>
  </si>
  <si>
    <t>Фланцы стальные плоские приварные из стали ВСт3сп2, ВСт3сп3, давлением 1,0 МПа (10 кгс/см2), диаметром 25 мм</t>
  </si>
  <si>
    <t xml:space="preserve">шт.
</t>
  </si>
  <si>
    <t>20.06.342</t>
  </si>
  <si>
    <t>507-0983</t>
  </si>
  <si>
    <t>Фланцы стальные плоские приварные из стали ВСт3сп2, ВСт3сп3, давлением 1,0 МПа (10 кгс/см2), диаметром 50 мм</t>
  </si>
  <si>
    <t>20.06.345</t>
  </si>
  <si>
    <t>507-0985</t>
  </si>
  <si>
    <t>Фланцы стальные плоские приварные из стали ВСт3сп2, ВСт3сп3, давлением 1,0 МПа (10 кгс/см2), диаметром 80 мм</t>
  </si>
  <si>
    <t>20.06.347</t>
  </si>
  <si>
    <t>507-0988</t>
  </si>
  <si>
    <t>Фланцы стальные плоские приварные из стали ВСт3сп2, ВСт3сп3, давлением 1,0 МПа (10 кгс/см2), диаметром 150 мм</t>
  </si>
  <si>
    <t>20.06.350</t>
  </si>
  <si>
    <t>507-2431</t>
  </si>
  <si>
    <t>Узлы трубопроводов с установкой необходимых деталей из бесшовных труб, сталь 20, диаметром условного прохода 50 мм, толщиной стенки 3,0 мм</t>
  </si>
  <si>
    <t>Среднее (100.05.010,20.07.010*0, 20.07.0121)</t>
  </si>
  <si>
    <t>507-2469</t>
  </si>
  <si>
    <t>Узлы трубопроводов с установкой необходимых деталей из бесшовных труб, сталь 20, диаметром условного прохода 150 мм, толщиной стенки 5,0 мм</t>
  </si>
  <si>
    <t>Код ОКП 14 69 00</t>
  </si>
  <si>
    <t>507-2611</t>
  </si>
  <si>
    <t>Заглушки полиэтиленовые для труб диаметром 63 мм</t>
  </si>
  <si>
    <t xml:space="preserve">10 шт.
</t>
  </si>
  <si>
    <t>20.09.004.9</t>
  </si>
  <si>
    <t>507-2612</t>
  </si>
  <si>
    <t>Заглушки полиэтиленовые для труб диаметром 110 мм</t>
  </si>
  <si>
    <t>20.09.004.10</t>
  </si>
  <si>
    <t>507-2624</t>
  </si>
  <si>
    <t>Муфты полиэтиленовые с закладными электронагревателями для труб диаметром 32 мм</t>
  </si>
  <si>
    <t>20.09.004.4</t>
  </si>
  <si>
    <t>507-2625</t>
  </si>
  <si>
    <t>Муфты полиэтиленовые с закладными электронагревателями для труб диаметром 63 мм</t>
  </si>
  <si>
    <t>20.09.004.5</t>
  </si>
  <si>
    <t>507-2626</t>
  </si>
  <si>
    <t>Муфты полиэтиленовые с закладными электронагревателями для труб диаметром 110 мм</t>
  </si>
  <si>
    <t>20.09.004.6</t>
  </si>
  <si>
    <t>507-2627</t>
  </si>
  <si>
    <t>Муфты полиэтиленовые с закладными электронагревателями для труб диаметром 160 мм</t>
  </si>
  <si>
    <t>20.09.004.7</t>
  </si>
  <si>
    <t>507-3014</t>
  </si>
  <si>
    <t>Шар резиновый запорный диаметром 150 мм</t>
  </si>
  <si>
    <t>11.06.520.1/55*59.86</t>
  </si>
  <si>
    <t>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</si>
  <si>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</si>
  <si>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 xml:space="preserve">10 м
</t>
  </si>
  <si>
    <t>08.05.253</t>
  </si>
  <si>
    <t>509-0068</t>
  </si>
  <si>
    <t>Обертка защитная на полиэтиленовой основе «Полилен-0»</t>
  </si>
  <si>
    <t>10.02.2062*0.0007</t>
  </si>
  <si>
    <t>509-0966</t>
  </si>
  <si>
    <t>Прокладки из паронита марки ПМБ, толщиной 1 мм, диаметром 50 мм</t>
  </si>
  <si>
    <t xml:space="preserve">1000 шт.
</t>
  </si>
  <si>
    <t>04.02.101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</si>
  <si>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</si>
  <si>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</si>
  <si>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</si>
  <si>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>Итого по строительным материалам</t>
  </si>
  <si>
    <t xml:space="preserve">                  Машины и механизмы - позиции сметы</t>
  </si>
  <si>
    <t>ТССЦпг-03-21-01-002</t>
  </si>
  <si>
    <t>Перевозка грузов автомобилями-самосвалами грузоподъемностью 10 т, работающих вне карьера, на расстояние: до 2 км I класс груза Объем:787*1,8</t>
  </si>
  <si>
    <t xml:space="preserve">1 т груза
</t>
  </si>
  <si>
    <t xml:space="preserve">                  Материалы - позиции сметы</t>
  </si>
  <si>
    <t>ТССЦ-101-0600</t>
  </si>
  <si>
    <t>Мастика герметизирующая бутилкаучуковая Каупласт</t>
  </si>
  <si>
    <t>11.02.041</t>
  </si>
  <si>
    <t>тссц-101-9610</t>
  </si>
  <si>
    <t>Щитки металлические</t>
  </si>
  <si>
    <t xml:space="preserve">шт
</t>
  </si>
  <si>
    <t>ТССЦ-103-0152</t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</si>
  <si>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2,8 мм</t>
  </si>
  <si>
    <t>МТРиЭ ЧО, Пост.от 15.02.2018 г. №7/1, п.188*5.95/1000</t>
  </si>
  <si>
    <t>ТССЦ-103-0161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</si>
  <si>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4 мм Объем:2.5*1.01</t>
  </si>
  <si>
    <t>МТРиЭ ЧО, Пост.от 15.02.2018 г. №7/1, п.188*10.3/1000</t>
  </si>
  <si>
    <t>ТССЦ-103-0174</t>
  </si>
  <si>
    <t>Трубы стальные электросварные прямошовные со снятой фаской из стали марок БСт2кп-БСт4кп и БСт2пс-БСт4пс наружный диаметр 159 мм, толщина стенки 3,5 мм</t>
  </si>
  <si>
    <t>МТРиЭ ЧО, Пост.от 15.02.2018 г. №7/1, п.188*13.4/1000</t>
  </si>
  <si>
    <t>ТССЦ-103-0176</t>
  </si>
  <si>
    <t>Трубы стальные электросварные прямошовные со снятой фаской из стали марок БСт2кп-БСт4кп и БСт2пс-БСт4пс наружный диаметр 159 мм, толщина стенки 4,5 мм</t>
  </si>
  <si>
    <t>МТРиЭ ЧО, Пост.от 15.02.2018 г. №7/1, п.188*17.2/1000</t>
  </si>
  <si>
    <t>ТССЦ-103-0192</t>
  </si>
  <si>
    <t>Трубы стальные электросварные прямошовные со снятой фаской из стали марок БСт2кп-БСт4кп и БСт2пс-БСт4пс наружный диаметр 219 мм, толщина стенки 8 мм</t>
  </si>
  <si>
    <t>МТРиЭ ЧО, Пост.от 15.02.2018 г. №7/1, п.188*41.6/1000</t>
  </si>
  <si>
    <t>ТССЦ-103-0196</t>
  </si>
  <si>
    <t>Трубы стальные электросварные прямошовные со снятой фаской из стали марок БСт2кп-БСт4кп и БСт2пс-БСт4пс наружный диаметр 273 мм, толщина стенки 6 мм</t>
  </si>
  <si>
    <t>МТРиЭ ЧО, Пост.от 15.02.2018 г. №7/1, п.188*39.5/1000</t>
  </si>
  <si>
    <t>ТССЦ-201-0650</t>
  </si>
  <si>
    <t>Ограждения из прокатных и гнутых профилей полосовой и круглой стали ГОСТ 23118-99</t>
  </si>
  <si>
    <t>МТРиЭ ЧО, Пост.от 15.02.2018 г. №7/1, п.233</t>
  </si>
  <si>
    <t>ТССЦ-201-0778</t>
  </si>
  <si>
    <t>Прочие индивидуальные сварные конструкции, масса сборочной единицы до 0,1 т</t>
  </si>
  <si>
    <t>МТРиЭ ЧО, Пост.от 15.02.2018 г. №7/1, п.238</t>
  </si>
  <si>
    <t>ТССЦ-302-0658</t>
  </si>
  <si>
    <t>Задвижки клиновые с выдвижным шпинделем фланцевые для воды, пара, газа, нефтепродуктов давлением 4 МПа (40 кгс/см2) ЗКЛ2-40 (30лс15нж), диаметром 100 мм-диаметром 80мм</t>
  </si>
  <si>
    <t>20.01.711</t>
  </si>
  <si>
    <t>ТССЦ-302-0659</t>
  </si>
  <si>
    <t>Задвижки клиновые с выдвижным шпинделем фланцевые для воды, пара, газа, нефтепродуктов давлением 4 МПа (40 кгс/см2) ЗКЛ2-40 (30лс15нж), диаметром 150 мм</t>
  </si>
  <si>
    <t>20.01.712</t>
  </si>
  <si>
    <t>ТССЦ-302-1313</t>
  </si>
  <si>
    <t>ТССЦ-302-1315</t>
  </si>
  <si>
    <t>Трубопроводы из стальных водогазопроводных неоцинкованных труб с гильзами и креплениями для газоснабжения диаметром 40 мм-34х2.2</t>
  </si>
  <si>
    <t>15.01.1227*0.0061</t>
  </si>
  <si>
    <t>ТССЦ-302-1917</t>
  </si>
  <si>
    <t>Кран шаровый муфтовый 11Б41п3 для газа, давлением 1,6 МПа (16 кгс/см2), диаметром 25 мм</t>
  </si>
  <si>
    <t>20.03.312</t>
  </si>
  <si>
    <t>ТССЦ-401-0003</t>
  </si>
  <si>
    <t>Бетон тяжелый, класс В7,5 (М100)</t>
  </si>
  <si>
    <t>МТРиЭ ЧО, Пост.от 15.02.2018 г. №7/1, п.059</t>
  </si>
  <si>
    <t>ТССЦ-401-0025</t>
  </si>
  <si>
    <t>Бетон тяжелый, крупность заполнителя более 40 мм, класс В12,5 (М150)</t>
  </si>
  <si>
    <t>МТРиЭ ЧО, Пост.от 15.02.2018 г. №7/1, п.400</t>
  </si>
  <si>
    <t>ТССЦ-410-0002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</si>
  <si>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</t>
  </si>
  <si>
    <t>МТРиЭ ЧО, Пост.от 15.02.2018 г. №7/1, п.500.3</t>
  </si>
  <si>
    <t>ТССЦ-507-0723</t>
  </si>
  <si>
    <t>Заглушка полиэтиленовая с удлиненным хвостовиком SDR 11, диаметр 110 мм (ТУ2248-001-18425183-01)</t>
  </si>
  <si>
    <t>ТССЦ-507-0740</t>
  </si>
  <si>
    <t>Муфта полиэтиленовая редукционная с закладными электронагревателями, Д=32х25 мм</t>
  </si>
  <si>
    <t>20.09.004.60</t>
  </si>
  <si>
    <t>ТССЦ-507-0742</t>
  </si>
  <si>
    <t>Муфта полиэтиленовая редукционная с закладными электронагревателями, Д=63х32 мм</t>
  </si>
  <si>
    <t>20.09.004.63</t>
  </si>
  <si>
    <t>ТССЦ-507-0745</t>
  </si>
  <si>
    <t>Муфта полиэтиленовая редукционная с закладными электронагревателями, Д=110х80мм</t>
  </si>
  <si>
    <t>20.09.004.68</t>
  </si>
  <si>
    <t>ТССЦ-507-0747</t>
  </si>
  <si>
    <t>Муфта полиэтиленовая редукционная с закладными электронагревателями, Д=160 мм</t>
  </si>
  <si>
    <t>20.09.004.70</t>
  </si>
  <si>
    <t>ТССЦ-507-0760</t>
  </si>
  <si>
    <t>Неразъемное соединение «полиэтилен-сталь» SDR 11 63х5,8/СТ57 (ТУ2248-025-00203536-96)</t>
  </si>
  <si>
    <t>ТССЦ-507-0761</t>
  </si>
  <si>
    <t>Неразъемное соединение «полиэтилен-сталь» SDR 11 1...</t>
  </si>
  <si>
    <t>20.09.004.2</t>
  </si>
  <si>
    <t xml:space="preserve">   - Неразъемное соединение «полиэтилен-сталь» SDR 11 100х10,0/СТ108 (ТУ2248-025-00203536-96)</t>
  </si>
  <si>
    <t xml:space="preserve">   - Неразъемное соединение «полиэтилен-сталь» SDR 11 110х10,0/СТ108 (ТУ2248-025-00203536-96)</t>
  </si>
  <si>
    <t>ТССЦ-507-0762</t>
  </si>
  <si>
    <t>Неразъемное соединение «полиэтилен-сталь» SDR 11 160х14,6/СТ159 (ТУ2248-025-00203536-96)</t>
  </si>
  <si>
    <t>20.09.004.3</t>
  </si>
  <si>
    <t>ТССЦ-507-0770</t>
  </si>
  <si>
    <t>Соединительная арматура трубопроводов, переход диаметром 32х25 мм</t>
  </si>
  <si>
    <t>20.09.080.32</t>
  </si>
  <si>
    <t>ТССЦ-507-0779</t>
  </si>
  <si>
    <t>Переход «полиэтилен-сталь 110х108»</t>
  </si>
  <si>
    <t>ТССЦ-507-0780</t>
  </si>
  <si>
    <t>Переход «полиэтилен-сталь 160х159»</t>
  </si>
  <si>
    <t>ТССЦ-507-0781</t>
  </si>
  <si>
    <t>Переход полиэтиленовый с удлиненным хвостовиком SDR 11, 63х32 (ТУ2248-001-18425183-01)</t>
  </si>
  <si>
    <t>20.09.001.09</t>
  </si>
  <si>
    <t>ТССЦ-507-0782</t>
  </si>
  <si>
    <t>Переход полиэтиленовый с удлиненным хвостовиком SDR 11, 110х63 (ТУ2248-001-18425183-01)</t>
  </si>
  <si>
    <t>20.09.001.1</t>
  </si>
  <si>
    <t>ТССЦ-507-0783</t>
  </si>
  <si>
    <t>Переход полиэтиленовый с удлиненным хвостовиком SDR 11, 160х110 (ТУ2248-001-18425183-01)</t>
  </si>
  <si>
    <t>20.09.001.2</t>
  </si>
  <si>
    <t>ТССЦ-507-0820</t>
  </si>
  <si>
    <t>Отвод литой 90° из полиэтилена с закладными электронагревателями, диаметр 110 мм</t>
  </si>
  <si>
    <t>20.09.004.36</t>
  </si>
  <si>
    <t>ТССЦ-507-0822</t>
  </si>
  <si>
    <t>Отвод литой 90° из полиэтилена с закладными электронагревателями, диаметр 160 мм</t>
  </si>
  <si>
    <t>20.09.004.37</t>
  </si>
  <si>
    <t>ТССЦ-507-0846</t>
  </si>
  <si>
    <t>Седелка крановая полиэтиленовая с закладными электронагревателями SDR 11, 110х32</t>
  </si>
  <si>
    <t>20.09.004.19</t>
  </si>
  <si>
    <t>ТССЦ-507-0847</t>
  </si>
  <si>
    <t>Седелка крановая полиэтиленовая с закладными электронагревателями SDR 11, 160х63</t>
  </si>
  <si>
    <t>20.09.004.42</t>
  </si>
  <si>
    <t>ТССЦ-507-0856</t>
  </si>
  <si>
    <t>Седелка полиэтиленовая с ответной нижней частью Д=110х63 мм</t>
  </si>
  <si>
    <t>20.09.004.20</t>
  </si>
  <si>
    <t>ТССЦ-507-0884</t>
  </si>
  <si>
    <t>Тройник полиэтиленовый с удлиненным хвостовиком равнопроходной, SDR 11, диаметр 110 мм (ТУ2248-001-18425183-01)</t>
  </si>
  <si>
    <t>20.09.002.3</t>
  </si>
  <si>
    <t>ТССЦ-507-0885</t>
  </si>
  <si>
    <t>Тройник полиэтиленовый с удлиненным хвостовиком равнопроходной, SDR 11, диаметр 160 мм (ТУ2248-001-18425183-01)</t>
  </si>
  <si>
    <t>20.09.002.4</t>
  </si>
  <si>
    <t>ТССЦ-507-0889</t>
  </si>
  <si>
    <t>Тройник полиэтиленовый с удлиненным хвостовиком неравнопроходной, SDR 11, 160х110 (ТУ2248-001-18425183-01)</t>
  </si>
  <si>
    <t>20.09.002.8</t>
  </si>
  <si>
    <t>ТССЦ-507-2016</t>
  </si>
  <si>
    <t>Труба ПЭ 63 SDR 17,6 (С), наружный диаметр 63 мм (ГОСТ 18599-2001)</t>
  </si>
  <si>
    <t>Среднее (15.02.007.4,15.02.077.6)</t>
  </si>
  <si>
    <t>ТССЦ-507-2052</t>
  </si>
  <si>
    <t>Труба ПЭ 80 SDR 11, наружный диаметр 32 мм х3(ГОСТ Р 50838-95)</t>
  </si>
  <si>
    <t>15.02.050.2</t>
  </si>
  <si>
    <t>ТССЦ-507-2055</t>
  </si>
  <si>
    <t>Труба ПЭ 80 SDR 11, наружный диаметр 63 ммх5.8(ГОСТ Р 50838-95)</t>
  </si>
  <si>
    <t>15.02.050.4</t>
  </si>
  <si>
    <t>ТССЦ-507-2838</t>
  </si>
  <si>
    <t>Хомутики для крепления труб</t>
  </si>
  <si>
    <t xml:space="preserve">100 шт.
</t>
  </si>
  <si>
    <t>19.17.782</t>
  </si>
  <si>
    <t>ТССЦ-507-3538</t>
  </si>
  <si>
    <t>Лента сигнальная "Газ" ЛСГ 200</t>
  </si>
  <si>
    <t>18.06.407</t>
  </si>
  <si>
    <t>ТССЦ-507-3540</t>
  </si>
  <si>
    <t>Лента сигнальная "Внимание канализация" ЛСК 250</t>
  </si>
  <si>
    <t>Код ОКП 72 75 30</t>
  </si>
  <si>
    <t>ТССЦ-507-3759</t>
  </si>
  <si>
    <t>Труба напорная из полиэтилена PE 100 для газопроводов ПЭ100 SDR17,6, размером 110х6,3 мм (ГОСТ Р 50838-95)</t>
  </si>
  <si>
    <t>15.02.051.3</t>
  </si>
  <si>
    <t>ТССЦ-507-3762</t>
  </si>
  <si>
    <t>Труба напорная из полиэтилена PE 100 для газопроводов ПЭ100 SDR17,6, размером 160х9,1 мм (ГОСТ Р 50838-95) Объем:600*1,02</t>
  </si>
  <si>
    <t>15.02.051.5</t>
  </si>
  <si>
    <t xml:space="preserve">          Неучтенные ресурсы</t>
  </si>
  <si>
    <t>101-9610</t>
  </si>
  <si>
    <t>103-9011</t>
  </si>
  <si>
    <t>Трубы стальные</t>
  </si>
  <si>
    <t>103-9062</t>
  </si>
  <si>
    <t>Трубы стальные электросварные прямошовные</t>
  </si>
  <si>
    <t>103-9140</t>
  </si>
  <si>
    <t>Арматура муфтовая</t>
  </si>
  <si>
    <t>113-9051</t>
  </si>
  <si>
    <t>Материалы гидроизоляционные рулонные</t>
  </si>
  <si>
    <t>201-9002</t>
  </si>
  <si>
    <t>Конструкции стальные</t>
  </si>
  <si>
    <t>301-9240</t>
  </si>
  <si>
    <t>Крепления</t>
  </si>
  <si>
    <t>302-9009</t>
  </si>
  <si>
    <t>Арматура трубопроводная фланцевая</t>
  </si>
  <si>
    <t>302-9122</t>
  </si>
  <si>
    <t>Задвижки стальные водопроводные (или клапаны обратные)</t>
  </si>
  <si>
    <t>302-9232</t>
  </si>
  <si>
    <t>Краны стальные газовые шаровые равнопроходные</t>
  </si>
  <si>
    <t>302-9490</t>
  </si>
  <si>
    <t>Фасонные части</t>
  </si>
  <si>
    <t>302-9515</t>
  </si>
  <si>
    <t>Трубопроводы с гильзами</t>
  </si>
  <si>
    <t>401-9021</t>
  </si>
  <si>
    <t>Бетон</t>
  </si>
  <si>
    <t>410-9010</t>
  </si>
  <si>
    <t>Смесь асфальтобетонная</t>
  </si>
  <si>
    <t>507-9005</t>
  </si>
  <si>
    <t>Трубы полиэтиленовые</t>
  </si>
  <si>
    <t>507-9110</t>
  </si>
  <si>
    <t>Трубы полиэтиленовые для газопроводов</t>
  </si>
  <si>
    <t>507-9502</t>
  </si>
  <si>
    <t>Детали соединительные из полиэтилена с удлиненными хвостовиками (тройники, отводы, переходники, заглушки)</t>
  </si>
  <si>
    <t>507-9503</t>
  </si>
  <si>
    <t>Седелка крановая полиэтиленовая с закладными электронагревателями</t>
  </si>
  <si>
    <t>507-9506</t>
  </si>
  <si>
    <t>Фланцы стальные</t>
  </si>
  <si>
    <t xml:space="preserve">компл.
</t>
  </si>
  <si>
    <t xml:space="preserve"> </t>
  </si>
  <si>
    <t>Накладные расходы от ФОТ</t>
  </si>
  <si>
    <t>35,00</t>
  </si>
  <si>
    <t>370,00</t>
  </si>
  <si>
    <t>Сметная прибыль от ФОТ</t>
  </si>
  <si>
    <t>20,00</t>
  </si>
  <si>
    <t>203,00</t>
  </si>
  <si>
    <t>34,00</t>
  </si>
  <si>
    <t>366,00</t>
  </si>
  <si>
    <t>200,00</t>
  </si>
  <si>
    <t>57,00</t>
  </si>
  <si>
    <t>609,00</t>
  </si>
  <si>
    <t>33,00</t>
  </si>
  <si>
    <t>333,00</t>
  </si>
  <si>
    <t>62,00</t>
  </si>
  <si>
    <t>664,00</t>
  </si>
  <si>
    <t>36,00</t>
  </si>
  <si>
    <t>364,00</t>
  </si>
  <si>
    <t>13,00</t>
  </si>
  <si>
    <t>136,00</t>
  </si>
  <si>
    <t>8,00</t>
  </si>
  <si>
    <t>74,00</t>
  </si>
  <si>
    <t>127,00</t>
  </si>
  <si>
    <t>1359,00</t>
  </si>
  <si>
    <t>744,00</t>
  </si>
  <si>
    <t>5,00</t>
  </si>
  <si>
    <t>52,00</t>
  </si>
  <si>
    <t>3,00</t>
  </si>
  <si>
    <t>18,00</t>
  </si>
  <si>
    <t>197,00</t>
  </si>
  <si>
    <t>9,00</t>
  </si>
  <si>
    <t>88,00</t>
  </si>
  <si>
    <t>21,00</t>
  </si>
  <si>
    <t>219,00</t>
  </si>
  <si>
    <t>11,00</t>
  </si>
  <si>
    <t>108,00</t>
  </si>
  <si>
    <t>322,00</t>
  </si>
  <si>
    <t>3444,00</t>
  </si>
  <si>
    <t>259,00</t>
  </si>
  <si>
    <t>2602,00</t>
  </si>
  <si>
    <t>7,00</t>
  </si>
  <si>
    <t>63,00</t>
  </si>
  <si>
    <t>4,00</t>
  </si>
  <si>
    <t>1,00</t>
  </si>
  <si>
    <t>17,00</t>
  </si>
  <si>
    <t>371,00</t>
  </si>
  <si>
    <t>19,00</t>
  </si>
  <si>
    <t>192,00</t>
  </si>
  <si>
    <t>76,00</t>
  </si>
  <si>
    <t>42,00</t>
  </si>
  <si>
    <t>28,00</t>
  </si>
  <si>
    <t>2,00</t>
  </si>
  <si>
    <t>15,00</t>
  </si>
  <si>
    <t>45,00</t>
  </si>
  <si>
    <t>473,00</t>
  </si>
  <si>
    <t>25,00</t>
  </si>
  <si>
    <t>246,00</t>
  </si>
  <si>
    <t>286,00</t>
  </si>
  <si>
    <t>3051,00</t>
  </si>
  <si>
    <t>166,00</t>
  </si>
  <si>
    <t>1671,00</t>
  </si>
  <si>
    <t>6,00</t>
  </si>
  <si>
    <t>66,00</t>
  </si>
  <si>
    <t>30,00</t>
  </si>
  <si>
    <t>608,00</t>
  </si>
  <si>
    <t>301,00</t>
  </si>
  <si>
    <t>51,00</t>
  </si>
  <si>
    <t>550,00</t>
  </si>
  <si>
    <t>41,00</t>
  </si>
  <si>
    <t>416,00</t>
  </si>
  <si>
    <t>10,00</t>
  </si>
  <si>
    <t>103,00</t>
  </si>
  <si>
    <t>54,00</t>
  </si>
  <si>
    <t>38,00</t>
  </si>
  <si>
    <t>407,00</t>
  </si>
  <si>
    <t>211,00</t>
  </si>
  <si>
    <t>445,00</t>
  </si>
  <si>
    <t>24,00</t>
  </si>
  <si>
    <t>244,00</t>
  </si>
  <si>
    <t>22,00</t>
  </si>
  <si>
    <t>235,00</t>
  </si>
  <si>
    <t>129,00</t>
  </si>
  <si>
    <t>61,00</t>
  </si>
  <si>
    <t>655,00</t>
  </si>
  <si>
    <t>359,00</t>
  </si>
  <si>
    <t>77,00</t>
  </si>
  <si>
    <t>822,00</t>
  </si>
  <si>
    <t>450,00</t>
  </si>
  <si>
    <t>559,00</t>
  </si>
  <si>
    <t>5977,00</t>
  </si>
  <si>
    <t>325,00</t>
  </si>
  <si>
    <t>3274,00</t>
  </si>
  <si>
    <t>99,00</t>
  </si>
  <si>
    <t>1061,00</t>
  </si>
  <si>
    <t>581,00</t>
  </si>
  <si>
    <t>79,00</t>
  </si>
  <si>
    <t>843,00</t>
  </si>
  <si>
    <t>46,00</t>
  </si>
  <si>
    <t>462,00</t>
  </si>
  <si>
    <t>92,00</t>
  </si>
  <si>
    <t>983,00</t>
  </si>
  <si>
    <t>539,00</t>
  </si>
  <si>
    <t>662,00</t>
  </si>
  <si>
    <t>7080,00</t>
  </si>
  <si>
    <t>385,00</t>
  </si>
  <si>
    <t>3878,00</t>
  </si>
  <si>
    <t>387,00</t>
  </si>
  <si>
    <t>212,00</t>
  </si>
  <si>
    <t>227,00</t>
  </si>
  <si>
    <t>12,00</t>
  </si>
  <si>
    <t>124,00</t>
  </si>
  <si>
    <t>1159,00</t>
  </si>
  <si>
    <t>635,00</t>
  </si>
  <si>
    <t>69,00</t>
  </si>
  <si>
    <t>741,00</t>
  </si>
  <si>
    <t>40,00</t>
  </si>
  <si>
    <t>406,00</t>
  </si>
  <si>
    <t>309,00</t>
  </si>
  <si>
    <t>3305,00</t>
  </si>
  <si>
    <t>180,00</t>
  </si>
  <si>
    <t>1810,00</t>
  </si>
  <si>
    <t>1573,00</t>
  </si>
  <si>
    <t>16839,00</t>
  </si>
  <si>
    <t>915,00</t>
  </si>
  <si>
    <t>9223,00</t>
  </si>
  <si>
    <t>499,00</t>
  </si>
  <si>
    <t>5337,00</t>
  </si>
  <si>
    <t>290,00</t>
  </si>
  <si>
    <t>2923,00</t>
  </si>
  <si>
    <t>512,00</t>
  </si>
  <si>
    <t>5477,00</t>
  </si>
  <si>
    <t>298,00</t>
  </si>
  <si>
    <t>3000,00</t>
  </si>
  <si>
    <t>737,00</t>
  </si>
  <si>
    <t>404,00</t>
  </si>
  <si>
    <t>49,00</t>
  </si>
  <si>
    <t>530,00</t>
  </si>
  <si>
    <t>29,00</t>
  </si>
  <si>
    <t>181,00</t>
  </si>
  <si>
    <t>1932,00</t>
  </si>
  <si>
    <t>105,00</t>
  </si>
  <si>
    <t>1058,00</t>
  </si>
  <si>
    <t>285,00</t>
  </si>
  <si>
    <t>3043,00</t>
  </si>
  <si>
    <t>1667,00</t>
  </si>
  <si>
    <t>73,00</t>
  </si>
  <si>
    <t>772,00</t>
  </si>
  <si>
    <t>423,00</t>
  </si>
  <si>
    <t>221,00</t>
  </si>
  <si>
    <t>2372,00</t>
  </si>
  <si>
    <t>1299,00</t>
  </si>
  <si>
    <t>455,00</t>
  </si>
  <si>
    <t>4869,00</t>
  </si>
  <si>
    <t>265,00</t>
  </si>
  <si>
    <t>2667,00</t>
  </si>
  <si>
    <t>56,00</t>
  </si>
  <si>
    <t>593,00</t>
  </si>
  <si>
    <t>72,00</t>
  </si>
  <si>
    <t>765,00</t>
  </si>
  <si>
    <t>419,00</t>
  </si>
  <si>
    <t>23,00</t>
  </si>
  <si>
    <t>245,00</t>
  </si>
  <si>
    <t>14,00</t>
  </si>
  <si>
    <t>134,00</t>
  </si>
  <si>
    <t>549,00</t>
  </si>
  <si>
    <t>5862,00</t>
  </si>
  <si>
    <t>319,00</t>
  </si>
  <si>
    <t>3211,00</t>
  </si>
  <si>
    <t>273,00</t>
  </si>
  <si>
    <t>2918,00</t>
  </si>
  <si>
    <t>159,00</t>
  </si>
  <si>
    <t>1598,00</t>
  </si>
  <si>
    <t>749,00</t>
  </si>
  <si>
    <t>8010,00</t>
  </si>
  <si>
    <t>436,00</t>
  </si>
  <si>
    <t>4387,00</t>
  </si>
  <si>
    <t>1093,00</t>
  </si>
  <si>
    <t>60,00</t>
  </si>
  <si>
    <t>599,00</t>
  </si>
  <si>
    <t>1101,00</t>
  </si>
  <si>
    <t>11777,00</t>
  </si>
  <si>
    <t>607,00</t>
  </si>
  <si>
    <t>6109,00</t>
  </si>
  <si>
    <t>493,00</t>
  </si>
  <si>
    <t>5286,00</t>
  </si>
  <si>
    <t>272,00</t>
  </si>
  <si>
    <t>2742,00</t>
  </si>
  <si>
    <t>71,00</t>
  </si>
  <si>
    <t>44,00</t>
  </si>
  <si>
    <t>291,00</t>
  </si>
  <si>
    <t>3107,00</t>
  </si>
  <si>
    <t>169,00</t>
  </si>
  <si>
    <t>1702,00</t>
  </si>
  <si>
    <t>538,00</t>
  </si>
  <si>
    <t>5747,00</t>
  </si>
  <si>
    <t>296,00</t>
  </si>
  <si>
    <t>2981,00</t>
  </si>
  <si>
    <t>632,00</t>
  </si>
  <si>
    <t>6766,00</t>
  </si>
  <si>
    <t>368,00</t>
  </si>
  <si>
    <t>3706,00</t>
  </si>
  <si>
    <t>2696,00</t>
  </si>
  <si>
    <t>28841,00</t>
  </si>
  <si>
    <t>1486,00</t>
  </si>
  <si>
    <t>14961,00</t>
  </si>
  <si>
    <t>225,00</t>
  </si>
  <si>
    <t>2403,00</t>
  </si>
  <si>
    <t>131,00</t>
  </si>
  <si>
    <t>1316,00</t>
  </si>
  <si>
    <t>231,00</t>
  </si>
  <si>
    <t>120,00</t>
  </si>
  <si>
    <t>50,00</t>
  </si>
  <si>
    <t>189,00</t>
  </si>
  <si>
    <t>128,00</t>
  </si>
  <si>
    <t>70,00</t>
  </si>
  <si>
    <t>27,00</t>
  </si>
  <si>
    <t>283,00</t>
  </si>
  <si>
    <t>147,00</t>
  </si>
  <si>
    <t>185,00</t>
  </si>
  <si>
    <t>101,00</t>
  </si>
  <si>
    <t>3540,00</t>
  </si>
  <si>
    <t>37899,00</t>
  </si>
  <si>
    <t>2060,00</t>
  </si>
  <si>
    <t>20757,00</t>
  </si>
  <si>
    <t>3123,00</t>
  </si>
  <si>
    <t>1710,00</t>
  </si>
  <si>
    <t>1566,00</t>
  </si>
  <si>
    <t>85,00</t>
  </si>
  <si>
    <t>858,00</t>
  </si>
  <si>
    <t>332,00</t>
  </si>
  <si>
    <t>3554,00</t>
  </si>
  <si>
    <t>193,00</t>
  </si>
  <si>
    <t>1946,00</t>
  </si>
  <si>
    <t>1410,00</t>
  </si>
  <si>
    <t>48,00</t>
  </si>
  <si>
    <t>515,00</t>
  </si>
  <si>
    <t>133,00</t>
  </si>
  <si>
    <t>94,00</t>
  </si>
  <si>
    <t>2620,00</t>
  </si>
  <si>
    <t>28036,00</t>
  </si>
  <si>
    <t>1793,00</t>
  </si>
  <si>
    <t>18054,00</t>
  </si>
  <si>
    <t>802,00</t>
  </si>
  <si>
    <t>8596,00</t>
  </si>
  <si>
    <t>456,00</t>
  </si>
  <si>
    <t>4601,00</t>
  </si>
  <si>
    <t>865,00</t>
  </si>
  <si>
    <t>9264,00</t>
  </si>
  <si>
    <t>3901,00</t>
  </si>
  <si>
    <t>2065,00</t>
  </si>
  <si>
    <t>22101,00</t>
  </si>
  <si>
    <t>924,00</t>
  </si>
  <si>
    <t>9306,00</t>
  </si>
  <si>
    <t>1163,00</t>
  </si>
  <si>
    <t>12444,00</t>
  </si>
  <si>
    <t>520,00</t>
  </si>
  <si>
    <t>5239,00</t>
  </si>
  <si>
    <t>12454,00</t>
  </si>
  <si>
    <t>556,00</t>
  </si>
  <si>
    <t>5604,00</t>
  </si>
  <si>
    <t>828,00</t>
  </si>
  <si>
    <t>8867,00</t>
  </si>
  <si>
    <t>396,00</t>
  </si>
  <si>
    <t>3990,00</t>
  </si>
  <si>
    <t>3874,00</t>
  </si>
  <si>
    <t>41461,00</t>
  </si>
  <si>
    <t>1852,00</t>
  </si>
  <si>
    <t>18657,00</t>
  </si>
  <si>
    <t>11963,00</t>
  </si>
  <si>
    <t>128085,00</t>
  </si>
  <si>
    <t>6961,00</t>
  </si>
  <si>
    <t>70151,00</t>
  </si>
  <si>
    <t>598,00</t>
  </si>
  <si>
    <t>6397,00</t>
  </si>
  <si>
    <t>2879,00</t>
  </si>
  <si>
    <t>459,00</t>
  </si>
  <si>
    <t>4914,00</t>
  </si>
  <si>
    <t>220,00</t>
  </si>
  <si>
    <t>2211,00</t>
  </si>
  <si>
    <t>167,00</t>
  </si>
  <si>
    <t>75,00</t>
  </si>
  <si>
    <t>755,00</t>
  </si>
  <si>
    <t>270,00</t>
  </si>
  <si>
    <t>2883,00</t>
  </si>
  <si>
    <t>121,00</t>
  </si>
  <si>
    <t>1214,00</t>
  </si>
  <si>
    <t>3068,00</t>
  </si>
  <si>
    <t>32846,00</t>
  </si>
  <si>
    <t>1372,00</t>
  </si>
  <si>
    <t>13830,00</t>
  </si>
  <si>
    <t>4592,00</t>
  </si>
  <si>
    <t>49163,00</t>
  </si>
  <si>
    <t>2054,00</t>
  </si>
  <si>
    <t>20700,00</t>
  </si>
  <si>
    <t>935,00</t>
  </si>
  <si>
    <t>10008,00</t>
  </si>
  <si>
    <t>447,00</t>
  </si>
  <si>
    <t>4503,00</t>
  </si>
  <si>
    <t>1054,00</t>
  </si>
  <si>
    <t>11277,00</t>
  </si>
  <si>
    <t>6036,00</t>
  </si>
  <si>
    <t>274,00</t>
  </si>
  <si>
    <t>4944,00</t>
  </si>
  <si>
    <t>2225,00</t>
  </si>
  <si>
    <t>5572,00</t>
  </si>
  <si>
    <t>2982,00</t>
  </si>
  <si>
    <t>253,00</t>
  </si>
  <si>
    <t>150,00</t>
  </si>
  <si>
    <t>80,00</t>
  </si>
  <si>
    <t>420,00</t>
  </si>
  <si>
    <t>4495,00</t>
  </si>
  <si>
    <t>239,00</t>
  </si>
  <si>
    <t>2406,00</t>
  </si>
  <si>
    <t xml:space="preserve">      % НР</t>
  </si>
  <si>
    <t xml:space="preserve">      % СП</t>
  </si>
  <si>
    <t>111%=130% *0,85</t>
  </si>
  <si>
    <t>61%=89% *(0.85*0.8)</t>
  </si>
  <si>
    <t>81%=95% *0,85</t>
  </si>
  <si>
    <t>52%=65% *0,8</t>
  </si>
  <si>
    <t>68%=80% *0,85</t>
  </si>
  <si>
    <t>31%=45% *(0.85*0.8)</t>
  </si>
  <si>
    <t>89%=105% *0,85</t>
  </si>
  <si>
    <t>44%=65% *(0.85*0.8)</t>
  </si>
  <si>
    <t>77%=90% *0,85</t>
  </si>
  <si>
    <t>58%=85% *(0.85*0.8)</t>
  </si>
  <si>
    <t>109%=128% *0,85</t>
  </si>
  <si>
    <t>56%=83% *(0.85*0.8)</t>
  </si>
  <si>
    <t>48%=70% *(0.85*0.8)</t>
  </si>
  <si>
    <t>48%=60% *0,8</t>
  </si>
  <si>
    <t>121%=142% *0,85</t>
  </si>
  <si>
    <t>65%=95% *(0.85*0.8)</t>
  </si>
  <si>
    <t>34%=50% *(0.85*0.8)</t>
  </si>
  <si>
    <t>Основание:Ведомость объемов</t>
  </si>
  <si>
    <t>1кв..2018Г</t>
  </si>
  <si>
    <t>Стройка: с.Аргаяш Аргаяшского района Челябинской области</t>
  </si>
  <si>
    <t>Газоснабжение жилых домов по ул.Полевая с.Аргаяш Аргаяшского района  Челябинской области</t>
  </si>
  <si>
    <t>Составил________Гатауллина СХ</t>
  </si>
  <si>
    <t>Проверил_______Шамсутдинов АР</t>
  </si>
  <si>
    <t xml:space="preserve">ВСЕГО по смете с прочими затратами  </t>
  </si>
  <si>
    <t xml:space="preserve">(Сводный </t>
  </si>
  <si>
    <t>сметный</t>
  </si>
  <si>
    <t>расчет)</t>
  </si>
  <si>
    <t>НДС 18%</t>
  </si>
  <si>
    <t>ВСЕГО с НДС в т.ч.</t>
  </si>
  <si>
    <t>5070778рублей с прочими и НДС в т.ч.</t>
  </si>
  <si>
    <t>Всего с прочими и с НДС в т.ч.</t>
  </si>
  <si>
    <t xml:space="preserve"> Газопровод   низкого давления</t>
  </si>
  <si>
    <t>Объект:Газоснабжение жилых домов по ул.Полевая</t>
  </si>
  <si>
    <t>Газоснабжение жилых домов  по ул.Полевая с.Аргаяш  Аргаяшского района</t>
  </si>
  <si>
    <t>1кв.2018 года</t>
  </si>
  <si>
    <t>Стройка:с.Аргаяш Аргаяшского района Челябинской области</t>
  </si>
  <si>
    <t>5070778рублейс прочими и с НДС в т.ч.</t>
  </si>
  <si>
    <t>ВСЕГО по смете с прочими затратами  (Сводный сметный расчет)</t>
  </si>
  <si>
    <t>Основание:Ведомость объемов                                              Газопровод низкого давления</t>
  </si>
  <si>
    <t>Составил_________Гатауллина СХ</t>
  </si>
  <si>
    <t>Проверил__________Шамсутдинов АР</t>
  </si>
  <si>
    <t xml:space="preserve">Утверждаю _________________А.З. Ишкильдин </t>
  </si>
  <si>
    <t>Глава Аргаяшского сельского поселения</t>
  </si>
  <si>
    <t>Утверждаю ____________А.З. Ишкильдин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</si>
</sst>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48" fillId="27" borderId="3" applyNumberFormat="0" applyAlignment="0" applyProtection="0"/>
    <xf numFmtId="0" fontId="49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6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21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81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7" fillId="0" borderId="1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center" vertical="top" wrapText="1"/>
      <protection/>
    </xf>
    <xf numFmtId="0" fontId="14" fillId="0" borderId="21" xfId="55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2" fontId="20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>
      <alignment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85" fontId="17" fillId="0" borderId="1" xfId="0" applyNumberFormat="1" applyFont="1" applyBorder="1" applyAlignment="1">
      <alignment horizontal="right" vertical="top" wrapText="1"/>
    </xf>
    <xf numFmtId="2" fontId="17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 vertical="top" wrapText="1"/>
    </xf>
    <xf numFmtId="185" fontId="17" fillId="0" borderId="18" xfId="0" applyNumberFormat="1" applyFont="1" applyBorder="1" applyAlignment="1">
      <alignment horizontal="right" vertical="top" wrapText="1"/>
    </xf>
    <xf numFmtId="0" fontId="25" fillId="0" borderId="0" xfId="0" applyFont="1" applyAlignment="1">
      <alignment vertical="top"/>
    </xf>
    <xf numFmtId="2" fontId="17" fillId="0" borderId="0" xfId="0" applyNumberFormat="1" applyFont="1" applyAlignment="1">
      <alignment horizontal="right" vertical="top" wrapText="1"/>
    </xf>
    <xf numFmtId="0" fontId="17" fillId="0" borderId="0" xfId="55" applyFont="1" applyAlignment="1">
      <alignment horizontal="right" vertical="top" wrapText="1"/>
      <protection/>
    </xf>
    <xf numFmtId="0" fontId="17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/>
    </xf>
    <xf numFmtId="2" fontId="9" fillId="0" borderId="0" xfId="55" applyNumberFormat="1" applyFont="1" applyAlignment="1">
      <alignment horizontal="right" vertical="top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85" applyFont="1" applyAlignment="1">
      <alignment horizontal="left" vertical="top"/>
      <protection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4" fillId="0" borderId="24" xfId="55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17" fillId="0" borderId="2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49" fontId="17" fillId="0" borderId="25" xfId="0" applyNumberFormat="1" applyFont="1" applyBorder="1" applyAlignment="1">
      <alignment horizontal="left" vertical="top" wrapText="1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0" fontId="14" fillId="0" borderId="28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22" fillId="0" borderId="28" xfId="55" applyFont="1" applyBorder="1" applyAlignment="1">
      <alignment horizontal="left" vertical="top" wrapText="1"/>
      <protection/>
    </xf>
    <xf numFmtId="0" fontId="17" fillId="0" borderId="1" xfId="55" applyFont="1" applyBorder="1" applyAlignment="1">
      <alignment horizontal="center" vertical="center"/>
      <protection/>
    </xf>
    <xf numFmtId="0" fontId="14" fillId="0" borderId="1" xfId="55" applyFont="1" applyBorder="1" applyAlignment="1">
      <alignment horizontal="center" vertical="center"/>
      <protection/>
    </xf>
    <xf numFmtId="0" fontId="17" fillId="0" borderId="29" xfId="55" applyFont="1" applyBorder="1" applyAlignment="1">
      <alignment horizontal="left" vertical="top" wrapText="1"/>
      <protection/>
    </xf>
    <xf numFmtId="0" fontId="0" fillId="0" borderId="30" xfId="0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0" xfId="55" applyFont="1" applyAlignment="1">
      <alignment horizontal="left" vertical="center"/>
      <protection/>
    </xf>
    <xf numFmtId="0" fontId="14" fillId="0" borderId="0" xfId="55" applyFont="1" applyAlignment="1">
      <alignment horizontal="left" vertical="center"/>
      <protection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2" fontId="17" fillId="0" borderId="31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6" fillId="0" borderId="31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7" fillId="0" borderId="1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left" vertical="top" wrapText="1"/>
      <protection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31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31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11" fillId="0" borderId="0" xfId="0" applyFont="1" applyAlignment="1">
      <alignment horizontal="right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697"/>
  <sheetViews>
    <sheetView showGridLines="0" zoomScalePageLayoutView="0" workbookViewId="0" topLeftCell="B661">
      <selection activeCell="J7" sqref="J7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6" width="11.625" style="38" customWidth="1"/>
    <col min="7" max="7" width="9.375" style="38" bestFit="1" customWidth="1"/>
    <col min="8" max="8" width="11.875" style="38" customWidth="1"/>
    <col min="9" max="9" width="11.625" style="38" customWidth="1"/>
    <col min="10" max="10" width="10.375" style="38" bestFit="1" customWidth="1"/>
    <col min="11" max="11" width="11.625" style="38" customWidth="1"/>
    <col min="12" max="20" width="9.125" style="38" hidden="1" customWidth="1"/>
    <col min="21" max="21" width="11.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spans="1:21" ht="15.75">
      <c r="A1" s="39"/>
      <c r="B1" s="157" t="s">
        <v>2018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2.75">
      <c r="A2" s="40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2.75">
      <c r="A3" s="41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 ht="12.75">
      <c r="A4" s="41"/>
      <c r="B4" s="41"/>
      <c r="C4" s="41"/>
      <c r="D4" s="41"/>
      <c r="E4" s="41"/>
      <c r="F4" s="41"/>
      <c r="G4" s="41"/>
      <c r="H4" s="41"/>
      <c r="I4" s="157" t="s">
        <v>2019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21" s="44" customFormat="1" ht="12">
      <c r="A5" s="42"/>
      <c r="B5" s="43"/>
      <c r="C5" s="43"/>
      <c r="D5" s="43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:4" s="44" customFormat="1" ht="12">
      <c r="A6" s="45" t="s">
        <v>1996</v>
      </c>
      <c r="B6" s="43"/>
      <c r="C6" s="43"/>
      <c r="D6" s="43"/>
    </row>
    <row r="7" spans="1:4" s="44" customFormat="1" ht="12">
      <c r="A7" s="42"/>
      <c r="B7" s="43"/>
      <c r="C7" s="43"/>
      <c r="D7" s="43"/>
    </row>
    <row r="8" spans="1:4" s="44" customFormat="1" ht="12">
      <c r="A8" s="45" t="s">
        <v>2009</v>
      </c>
      <c r="B8" s="43"/>
      <c r="C8" s="43"/>
      <c r="D8" s="43"/>
    </row>
    <row r="9" spans="1:21" s="44" customFormat="1" ht="15">
      <c r="A9" s="185" t="s">
        <v>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s="44" customFormat="1" ht="12">
      <c r="A10" s="186" t="s">
        <v>1997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</row>
    <row r="11" spans="1:21" s="44" customFormat="1" ht="12">
      <c r="A11" s="186" t="s">
        <v>2008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</row>
    <row r="12" spans="1:21" s="44" customFormat="1" ht="12">
      <c r="A12" s="187" t="s">
        <v>1994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</row>
    <row r="13" spans="4:21" s="44" customFormat="1" ht="12">
      <c r="D13" s="44" t="s">
        <v>2007</v>
      </c>
      <c r="I13" s="150"/>
      <c r="J13" s="150" t="s">
        <v>2006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7:21" s="44" customFormat="1" ht="12">
      <c r="G14" s="188" t="s">
        <v>18</v>
      </c>
      <c r="H14" s="189"/>
      <c r="I14" s="190"/>
      <c r="J14" s="188" t="s">
        <v>19</v>
      </c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90"/>
    </row>
    <row r="15" spans="4:21" s="44" customFormat="1" ht="12.75">
      <c r="D15" s="42" t="s">
        <v>3</v>
      </c>
      <c r="G15" s="191">
        <f>702899/1000</f>
        <v>702.899</v>
      </c>
      <c r="H15" s="192"/>
      <c r="I15" s="46" t="s">
        <v>4</v>
      </c>
      <c r="J15" s="183">
        <f>3992799/1000</f>
        <v>3992.799</v>
      </c>
      <c r="K15" s="184"/>
      <c r="L15" s="47"/>
      <c r="M15" s="47"/>
      <c r="N15" s="47"/>
      <c r="O15" s="47"/>
      <c r="P15" s="47"/>
      <c r="Q15" s="47"/>
      <c r="R15" s="47"/>
      <c r="S15" s="47"/>
      <c r="T15" s="47"/>
      <c r="U15" s="46" t="s">
        <v>4</v>
      </c>
    </row>
    <row r="16" spans="4:21" s="44" customFormat="1" ht="12.75">
      <c r="D16" s="48" t="s">
        <v>33</v>
      </c>
      <c r="F16" s="49"/>
      <c r="G16" s="191">
        <f>0/1000</f>
        <v>0</v>
      </c>
      <c r="H16" s="192"/>
      <c r="I16" s="46" t="s">
        <v>4</v>
      </c>
      <c r="J16" s="183">
        <f>0/1000</f>
        <v>0</v>
      </c>
      <c r="K16" s="184"/>
      <c r="L16" s="47"/>
      <c r="M16" s="47"/>
      <c r="N16" s="47"/>
      <c r="O16" s="47"/>
      <c r="P16" s="47"/>
      <c r="Q16" s="47"/>
      <c r="R16" s="47"/>
      <c r="S16" s="47"/>
      <c r="T16" s="47"/>
      <c r="U16" s="46" t="s">
        <v>4</v>
      </c>
    </row>
    <row r="17" spans="4:21" s="44" customFormat="1" ht="12.75">
      <c r="D17" s="48" t="s">
        <v>34</v>
      </c>
      <c r="F17" s="49"/>
      <c r="G17" s="191">
        <f>22286/1000</f>
        <v>22.286</v>
      </c>
      <c r="H17" s="192"/>
      <c r="I17" s="46" t="s">
        <v>4</v>
      </c>
      <c r="J17" s="183">
        <f>162027/1000</f>
        <v>162.027</v>
      </c>
      <c r="K17" s="184"/>
      <c r="L17" s="47"/>
      <c r="M17" s="47"/>
      <c r="N17" s="47"/>
      <c r="O17" s="47"/>
      <c r="P17" s="47"/>
      <c r="Q17" s="47"/>
      <c r="R17" s="47"/>
      <c r="S17" s="47"/>
      <c r="T17" s="47"/>
      <c r="U17" s="46" t="s">
        <v>4</v>
      </c>
    </row>
    <row r="18" spans="4:23" s="44" customFormat="1" ht="12.75">
      <c r="D18" s="42" t="s">
        <v>5</v>
      </c>
      <c r="G18" s="191">
        <f>(V18+V19)/1000</f>
        <v>4.6333400000000005</v>
      </c>
      <c r="H18" s="192"/>
      <c r="I18" s="46" t="s">
        <v>6</v>
      </c>
      <c r="J18" s="183">
        <f>(W18+W19)/1000</f>
        <v>4.6333400000000005</v>
      </c>
      <c r="K18" s="184"/>
      <c r="L18" s="47"/>
      <c r="M18" s="47"/>
      <c r="N18" s="47"/>
      <c r="O18" s="47"/>
      <c r="P18" s="47"/>
      <c r="Q18" s="47"/>
      <c r="R18" s="47"/>
      <c r="S18" s="47"/>
      <c r="T18" s="47"/>
      <c r="U18" s="46" t="s">
        <v>6</v>
      </c>
      <c r="V18" s="50">
        <v>4014.88</v>
      </c>
      <c r="W18" s="51">
        <v>4014.88</v>
      </c>
    </row>
    <row r="19" spans="4:23" s="44" customFormat="1" ht="12.75">
      <c r="D19" s="42" t="s">
        <v>7</v>
      </c>
      <c r="G19" s="191">
        <f>53523/1000</f>
        <v>53.523</v>
      </c>
      <c r="H19" s="192"/>
      <c r="I19" s="46" t="s">
        <v>4</v>
      </c>
      <c r="J19" s="183">
        <f>673911/1000</f>
        <v>673.911</v>
      </c>
      <c r="K19" s="184"/>
      <c r="L19" s="47"/>
      <c r="M19" s="47"/>
      <c r="N19" s="47"/>
      <c r="O19" s="47"/>
      <c r="P19" s="47"/>
      <c r="Q19" s="47"/>
      <c r="R19" s="47"/>
      <c r="S19" s="47"/>
      <c r="T19" s="47"/>
      <c r="U19" s="46" t="s">
        <v>4</v>
      </c>
      <c r="V19" s="50">
        <v>618.46</v>
      </c>
      <c r="W19" s="51">
        <v>618.46</v>
      </c>
    </row>
    <row r="20" spans="6:21" s="44" customFormat="1" ht="12">
      <c r="F20" s="43"/>
      <c r="G20" s="52"/>
      <c r="H20" s="52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3"/>
    </row>
    <row r="21" spans="2:21" s="44" customFormat="1" ht="12">
      <c r="B21" s="43"/>
      <c r="C21" s="43"/>
      <c r="D21" s="43"/>
      <c r="F21" s="49"/>
      <c r="G21" s="55"/>
      <c r="H21" s="55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6"/>
    </row>
    <row r="22" spans="1:4" s="44" customFormat="1" ht="12">
      <c r="A22" s="42" t="str">
        <f>"Составлена в базисных ценах на 01.2000 г. и текущих ценах на "&amp;IF(LEN(L22)&gt;3,MID(L22,4,LEN(L22)),L22)</f>
        <v>Составлена в базисных ценах на 01.2000 г. и текущих ценах на </v>
      </c>
      <c r="D22" s="44" t="s">
        <v>1995</v>
      </c>
    </row>
    <row r="23" s="44" customFormat="1" ht="12.75" thickBot="1">
      <c r="A23" s="58"/>
    </row>
    <row r="24" spans="1:21" s="60" customFormat="1" ht="27" customHeight="1" thickBot="1">
      <c r="A24" s="193" t="s">
        <v>8</v>
      </c>
      <c r="B24" s="193" t="s">
        <v>9</v>
      </c>
      <c r="C24" s="193" t="s">
        <v>10</v>
      </c>
      <c r="D24" s="194" t="s">
        <v>11</v>
      </c>
      <c r="E24" s="194"/>
      <c r="F24" s="194"/>
      <c r="G24" s="194" t="s">
        <v>12</v>
      </c>
      <c r="H24" s="194"/>
      <c r="I24" s="194"/>
      <c r="J24" s="194" t="s">
        <v>13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</row>
    <row r="25" spans="1:21" s="60" customFormat="1" ht="22.5" customHeight="1" thickBot="1">
      <c r="A25" s="193"/>
      <c r="B25" s="193"/>
      <c r="C25" s="193"/>
      <c r="D25" s="195" t="s">
        <v>1</v>
      </c>
      <c r="E25" s="59" t="s">
        <v>14</v>
      </c>
      <c r="F25" s="59" t="s">
        <v>15</v>
      </c>
      <c r="G25" s="195" t="s">
        <v>1</v>
      </c>
      <c r="H25" s="59" t="s">
        <v>14</v>
      </c>
      <c r="I25" s="59" t="s">
        <v>15</v>
      </c>
      <c r="J25" s="195" t="s">
        <v>1</v>
      </c>
      <c r="K25" s="59" t="s">
        <v>14</v>
      </c>
      <c r="L25" s="59"/>
      <c r="M25" s="59"/>
      <c r="N25" s="59"/>
      <c r="O25" s="59"/>
      <c r="P25" s="59"/>
      <c r="Q25" s="59"/>
      <c r="R25" s="59"/>
      <c r="S25" s="59"/>
      <c r="T25" s="59"/>
      <c r="U25" s="59" t="s">
        <v>15</v>
      </c>
    </row>
    <row r="26" spans="1:21" s="60" customFormat="1" ht="22.5" customHeight="1" thickBot="1">
      <c r="A26" s="193"/>
      <c r="B26" s="193"/>
      <c r="C26" s="193"/>
      <c r="D26" s="195"/>
      <c r="E26" s="59" t="s">
        <v>16</v>
      </c>
      <c r="F26" s="59" t="s">
        <v>17</v>
      </c>
      <c r="G26" s="195"/>
      <c r="H26" s="59" t="s">
        <v>16</v>
      </c>
      <c r="I26" s="59" t="s">
        <v>17</v>
      </c>
      <c r="J26" s="195"/>
      <c r="K26" s="59" t="s">
        <v>16</v>
      </c>
      <c r="L26" s="59"/>
      <c r="M26" s="59"/>
      <c r="N26" s="59"/>
      <c r="O26" s="59"/>
      <c r="P26" s="59"/>
      <c r="Q26" s="59"/>
      <c r="R26" s="59"/>
      <c r="S26" s="59"/>
      <c r="T26" s="59"/>
      <c r="U26" s="59" t="s">
        <v>17</v>
      </c>
    </row>
    <row r="27" spans="1:21" s="43" customFormat="1" ht="12.75">
      <c r="A27" s="67">
        <v>1</v>
      </c>
      <c r="B27" s="67">
        <v>2</v>
      </c>
      <c r="C27" s="67">
        <v>3</v>
      </c>
      <c r="D27" s="68">
        <v>4</v>
      </c>
      <c r="E27" s="67">
        <v>5</v>
      </c>
      <c r="F27" s="67">
        <v>6</v>
      </c>
      <c r="G27" s="68">
        <v>7</v>
      </c>
      <c r="H27" s="67">
        <v>8</v>
      </c>
      <c r="I27" s="67">
        <v>9</v>
      </c>
      <c r="J27" s="68">
        <v>10</v>
      </c>
      <c r="K27" s="67">
        <v>11</v>
      </c>
      <c r="L27" s="67"/>
      <c r="M27" s="67"/>
      <c r="N27" s="67"/>
      <c r="O27" s="67"/>
      <c r="P27" s="67"/>
      <c r="Q27" s="67"/>
      <c r="R27" s="67"/>
      <c r="S27" s="67"/>
      <c r="T27" s="67"/>
      <c r="U27" s="67">
        <v>12</v>
      </c>
    </row>
    <row r="28" spans="1:21" s="63" customFormat="1" ht="21" customHeight="1">
      <c r="A28" s="179" t="s">
        <v>36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</row>
    <row r="29" spans="1:21" s="63" customFormat="1" ht="60">
      <c r="A29" s="74">
        <v>1</v>
      </c>
      <c r="B29" s="75" t="s">
        <v>37</v>
      </c>
      <c r="C29" s="76">
        <v>1</v>
      </c>
      <c r="D29" s="77">
        <v>64.94</v>
      </c>
      <c r="E29" s="78" t="s">
        <v>38</v>
      </c>
      <c r="F29" s="77">
        <v>5.16</v>
      </c>
      <c r="G29" s="77" t="s">
        <v>39</v>
      </c>
      <c r="H29" s="77" t="s">
        <v>40</v>
      </c>
      <c r="I29" s="77">
        <v>5</v>
      </c>
      <c r="J29" s="77">
        <v>479</v>
      </c>
      <c r="K29" s="78" t="s">
        <v>41</v>
      </c>
      <c r="L29" s="78" t="s">
        <v>42</v>
      </c>
      <c r="M29" s="78">
        <v>130</v>
      </c>
      <c r="N29" s="78">
        <v>89</v>
      </c>
      <c r="O29" s="78">
        <v>35</v>
      </c>
      <c r="P29" s="78">
        <v>20</v>
      </c>
      <c r="Q29" s="78">
        <v>370</v>
      </c>
      <c r="R29" s="78">
        <v>203</v>
      </c>
      <c r="S29" s="78">
        <v>0.85</v>
      </c>
      <c r="T29" s="78" t="s">
        <v>43</v>
      </c>
      <c r="U29" s="78">
        <v>31</v>
      </c>
    </row>
    <row r="30" spans="1:27" s="121" customFormat="1" ht="24">
      <c r="A30" s="117"/>
      <c r="B30" s="122" t="s">
        <v>1663</v>
      </c>
      <c r="C30" s="118" t="s">
        <v>1977</v>
      </c>
      <c r="D30" s="119"/>
      <c r="E30" s="120"/>
      <c r="F30" s="119"/>
      <c r="G30" s="119" t="s">
        <v>1664</v>
      </c>
      <c r="H30" s="119"/>
      <c r="I30" s="119"/>
      <c r="J30" s="119" t="s">
        <v>1665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AA30" s="121">
        <f>ROUND((130%*0.85*100),0)</f>
        <v>111</v>
      </c>
    </row>
    <row r="31" spans="1:27" s="121" customFormat="1" ht="24">
      <c r="A31" s="117"/>
      <c r="B31" s="122" t="s">
        <v>1666</v>
      </c>
      <c r="C31" s="118" t="s">
        <v>1978</v>
      </c>
      <c r="D31" s="119"/>
      <c r="E31" s="120"/>
      <c r="F31" s="119"/>
      <c r="G31" s="119" t="s">
        <v>1667</v>
      </c>
      <c r="H31" s="119"/>
      <c r="I31" s="119"/>
      <c r="J31" s="119" t="s">
        <v>1668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AA31" s="121">
        <f>ROUND((89%*(0.85*0.8)*100),0)</f>
        <v>61</v>
      </c>
    </row>
    <row r="32" spans="1:26" s="43" customFormat="1" ht="84">
      <c r="A32" s="69">
        <v>2</v>
      </c>
      <c r="B32" s="70" t="s">
        <v>44</v>
      </c>
      <c r="C32" s="71">
        <v>1</v>
      </c>
      <c r="D32" s="72">
        <v>2130.69</v>
      </c>
      <c r="E32" s="73" t="s">
        <v>45</v>
      </c>
      <c r="F32" s="72"/>
      <c r="G32" s="72">
        <v>2131</v>
      </c>
      <c r="H32" s="72" t="s">
        <v>46</v>
      </c>
      <c r="I32" s="72"/>
      <c r="J32" s="72">
        <v>18865</v>
      </c>
      <c r="K32" s="73" t="s">
        <v>47</v>
      </c>
      <c r="L32" s="73" t="s">
        <v>48</v>
      </c>
      <c r="M32" s="73">
        <v>130</v>
      </c>
      <c r="N32" s="73">
        <v>89</v>
      </c>
      <c r="O32" s="73"/>
      <c r="P32" s="73"/>
      <c r="Q32" s="73"/>
      <c r="R32" s="73"/>
      <c r="S32" s="73">
        <v>0.85</v>
      </c>
      <c r="T32" s="73" t="s">
        <v>43</v>
      </c>
      <c r="U32" s="73"/>
      <c r="V32" s="63"/>
      <c r="W32" s="63"/>
      <c r="X32" s="63"/>
      <c r="Y32" s="63"/>
      <c r="Z32" s="63"/>
    </row>
    <row r="33" spans="1:26" s="43" customFormat="1" ht="48">
      <c r="A33" s="74">
        <v>3</v>
      </c>
      <c r="B33" s="75" t="s">
        <v>49</v>
      </c>
      <c r="C33" s="76">
        <v>2</v>
      </c>
      <c r="D33" s="77">
        <v>110.15</v>
      </c>
      <c r="E33" s="78" t="s">
        <v>50</v>
      </c>
      <c r="F33" s="77" t="s">
        <v>51</v>
      </c>
      <c r="G33" s="77" t="s">
        <v>52</v>
      </c>
      <c r="H33" s="77" t="s">
        <v>53</v>
      </c>
      <c r="I33" s="77" t="s">
        <v>54</v>
      </c>
      <c r="J33" s="77">
        <v>1319</v>
      </c>
      <c r="K33" s="78" t="s">
        <v>55</v>
      </c>
      <c r="L33" s="78" t="s">
        <v>42</v>
      </c>
      <c r="M33" s="78">
        <v>130</v>
      </c>
      <c r="N33" s="78">
        <v>89</v>
      </c>
      <c r="O33" s="78">
        <v>34</v>
      </c>
      <c r="P33" s="78">
        <v>20</v>
      </c>
      <c r="Q33" s="78">
        <v>366</v>
      </c>
      <c r="R33" s="78">
        <v>200</v>
      </c>
      <c r="S33" s="78">
        <v>0.85</v>
      </c>
      <c r="T33" s="78" t="s">
        <v>43</v>
      </c>
      <c r="U33" s="78" t="s">
        <v>56</v>
      </c>
      <c r="V33" s="63"/>
      <c r="W33" s="63"/>
      <c r="X33" s="63"/>
      <c r="Y33" s="63"/>
      <c r="Z33" s="63"/>
    </row>
    <row r="34" spans="1:27" s="123" customFormat="1" ht="24">
      <c r="A34" s="117"/>
      <c r="B34" s="122" t="s">
        <v>1663</v>
      </c>
      <c r="C34" s="118" t="s">
        <v>1977</v>
      </c>
      <c r="D34" s="119"/>
      <c r="E34" s="120"/>
      <c r="F34" s="119"/>
      <c r="G34" s="119" t="s">
        <v>1669</v>
      </c>
      <c r="H34" s="119"/>
      <c r="I34" s="119"/>
      <c r="J34" s="119" t="s">
        <v>1670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121"/>
      <c r="X34" s="121"/>
      <c r="Y34" s="121"/>
      <c r="Z34" s="121"/>
      <c r="AA34" s="123">
        <f>ROUND((130%*0.85*100),0)</f>
        <v>111</v>
      </c>
    </row>
    <row r="35" spans="1:27" s="123" customFormat="1" ht="24">
      <c r="A35" s="117"/>
      <c r="B35" s="122" t="s">
        <v>1666</v>
      </c>
      <c r="C35" s="118" t="s">
        <v>1978</v>
      </c>
      <c r="D35" s="119"/>
      <c r="E35" s="120"/>
      <c r="F35" s="119"/>
      <c r="G35" s="119" t="s">
        <v>1667</v>
      </c>
      <c r="H35" s="119"/>
      <c r="I35" s="119"/>
      <c r="J35" s="119" t="s">
        <v>1671</v>
      </c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1"/>
      <c r="W35" s="121"/>
      <c r="X35" s="121"/>
      <c r="Y35" s="121"/>
      <c r="Z35" s="121"/>
      <c r="AA35" s="123">
        <f>ROUND((89%*(0.85*0.8)*100),0)</f>
        <v>61</v>
      </c>
    </row>
    <row r="36" spans="1:26" s="43" customFormat="1" ht="48">
      <c r="A36" s="74">
        <v>4</v>
      </c>
      <c r="B36" s="75" t="s">
        <v>57</v>
      </c>
      <c r="C36" s="76">
        <v>1</v>
      </c>
      <c r="D36" s="77">
        <v>128.98</v>
      </c>
      <c r="E36" s="78" t="s">
        <v>58</v>
      </c>
      <c r="F36" s="77" t="s">
        <v>59</v>
      </c>
      <c r="G36" s="77" t="s">
        <v>60</v>
      </c>
      <c r="H36" s="77" t="s">
        <v>61</v>
      </c>
      <c r="I36" s="77" t="s">
        <v>62</v>
      </c>
      <c r="J36" s="77">
        <v>911</v>
      </c>
      <c r="K36" s="78" t="s">
        <v>63</v>
      </c>
      <c r="L36" s="78" t="s">
        <v>42</v>
      </c>
      <c r="M36" s="78">
        <v>130</v>
      </c>
      <c r="N36" s="78">
        <v>89</v>
      </c>
      <c r="O36" s="78">
        <v>57</v>
      </c>
      <c r="P36" s="78">
        <v>33</v>
      </c>
      <c r="Q36" s="78">
        <v>609</v>
      </c>
      <c r="R36" s="78">
        <v>333</v>
      </c>
      <c r="S36" s="78">
        <v>0.85</v>
      </c>
      <c r="T36" s="78" t="s">
        <v>43</v>
      </c>
      <c r="U36" s="78" t="s">
        <v>64</v>
      </c>
      <c r="V36" s="63"/>
      <c r="W36" s="63"/>
      <c r="X36" s="63"/>
      <c r="Y36" s="63"/>
      <c r="Z36" s="63"/>
    </row>
    <row r="37" spans="1:27" s="123" customFormat="1" ht="24">
      <c r="A37" s="117"/>
      <c r="B37" s="122" t="s">
        <v>1663</v>
      </c>
      <c r="C37" s="118" t="s">
        <v>1977</v>
      </c>
      <c r="D37" s="119"/>
      <c r="E37" s="120"/>
      <c r="F37" s="119"/>
      <c r="G37" s="119" t="s">
        <v>1672</v>
      </c>
      <c r="H37" s="119"/>
      <c r="I37" s="119"/>
      <c r="J37" s="119" t="s">
        <v>1673</v>
      </c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1"/>
      <c r="W37" s="121"/>
      <c r="X37" s="121"/>
      <c r="Y37" s="121"/>
      <c r="Z37" s="121"/>
      <c r="AA37" s="123">
        <f>ROUND((130%*0.85*100),0)</f>
        <v>111</v>
      </c>
    </row>
    <row r="38" spans="1:27" s="123" customFormat="1" ht="24">
      <c r="A38" s="117"/>
      <c r="B38" s="122" t="s">
        <v>1666</v>
      </c>
      <c r="C38" s="118" t="s">
        <v>1978</v>
      </c>
      <c r="D38" s="119"/>
      <c r="E38" s="120"/>
      <c r="F38" s="119"/>
      <c r="G38" s="119" t="s">
        <v>1674</v>
      </c>
      <c r="H38" s="119"/>
      <c r="I38" s="119"/>
      <c r="J38" s="119" t="s">
        <v>1675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21"/>
      <c r="X38" s="121"/>
      <c r="Y38" s="121"/>
      <c r="Z38" s="121"/>
      <c r="AA38" s="123">
        <f>ROUND((89%*(0.85*0.8)*100),0)</f>
        <v>61</v>
      </c>
    </row>
    <row r="39" spans="1:26" s="43" customFormat="1" ht="72">
      <c r="A39" s="69">
        <v>5</v>
      </c>
      <c r="B39" s="70" t="s">
        <v>65</v>
      </c>
      <c r="C39" s="71">
        <v>1</v>
      </c>
      <c r="D39" s="72">
        <v>3996.79</v>
      </c>
      <c r="E39" s="73" t="s">
        <v>66</v>
      </c>
      <c r="F39" s="72"/>
      <c r="G39" s="72">
        <v>3997</v>
      </c>
      <c r="H39" s="72" t="s">
        <v>67</v>
      </c>
      <c r="I39" s="72"/>
      <c r="J39" s="72">
        <v>32026</v>
      </c>
      <c r="K39" s="73" t="s">
        <v>68</v>
      </c>
      <c r="L39" s="73" t="s">
        <v>48</v>
      </c>
      <c r="M39" s="73">
        <v>130</v>
      </c>
      <c r="N39" s="73">
        <v>89</v>
      </c>
      <c r="O39" s="73"/>
      <c r="P39" s="73"/>
      <c r="Q39" s="73"/>
      <c r="R39" s="73"/>
      <c r="S39" s="73">
        <v>0.85</v>
      </c>
      <c r="T39" s="73" t="s">
        <v>43</v>
      </c>
      <c r="U39" s="73"/>
      <c r="V39" s="63"/>
      <c r="W39" s="63"/>
      <c r="X39" s="63"/>
      <c r="Y39" s="63"/>
      <c r="Z39" s="63"/>
    </row>
    <row r="40" spans="1:26" s="66" customFormat="1" ht="48">
      <c r="A40" s="74">
        <v>6</v>
      </c>
      <c r="B40" s="75" t="s">
        <v>69</v>
      </c>
      <c r="C40" s="76">
        <v>2</v>
      </c>
      <c r="D40" s="77">
        <v>261.67</v>
      </c>
      <c r="E40" s="78" t="s">
        <v>70</v>
      </c>
      <c r="F40" s="77" t="s">
        <v>71</v>
      </c>
      <c r="G40" s="77" t="s">
        <v>72</v>
      </c>
      <c r="H40" s="77" t="s">
        <v>73</v>
      </c>
      <c r="I40" s="77" t="s">
        <v>74</v>
      </c>
      <c r="J40" s="77">
        <v>2575</v>
      </c>
      <c r="K40" s="78" t="s">
        <v>75</v>
      </c>
      <c r="L40" s="78" t="s">
        <v>42</v>
      </c>
      <c r="M40" s="78">
        <v>130</v>
      </c>
      <c r="N40" s="78">
        <v>89</v>
      </c>
      <c r="O40" s="78">
        <v>62</v>
      </c>
      <c r="P40" s="78">
        <v>36</v>
      </c>
      <c r="Q40" s="78">
        <v>664</v>
      </c>
      <c r="R40" s="78">
        <v>364</v>
      </c>
      <c r="S40" s="78">
        <v>0.85</v>
      </c>
      <c r="T40" s="78" t="s">
        <v>43</v>
      </c>
      <c r="U40" s="78" t="s">
        <v>76</v>
      </c>
      <c r="V40" s="63"/>
      <c r="W40" s="63"/>
      <c r="X40" s="63"/>
      <c r="Y40" s="63"/>
      <c r="Z40" s="63"/>
    </row>
    <row r="41" spans="1:27" s="124" customFormat="1" ht="24">
      <c r="A41" s="117"/>
      <c r="B41" s="122" t="s">
        <v>1663</v>
      </c>
      <c r="C41" s="118" t="s">
        <v>1977</v>
      </c>
      <c r="D41" s="119"/>
      <c r="E41" s="120"/>
      <c r="F41" s="119"/>
      <c r="G41" s="119" t="s">
        <v>1676</v>
      </c>
      <c r="H41" s="119"/>
      <c r="I41" s="119"/>
      <c r="J41" s="119" t="s">
        <v>1677</v>
      </c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1"/>
      <c r="W41" s="121"/>
      <c r="X41" s="121"/>
      <c r="Y41" s="121"/>
      <c r="Z41" s="121"/>
      <c r="AA41" s="124">
        <f>ROUND((130%*0.85*100),0)</f>
        <v>111</v>
      </c>
    </row>
    <row r="42" spans="1:27" s="124" customFormat="1" ht="24">
      <c r="A42" s="117"/>
      <c r="B42" s="122" t="s">
        <v>1666</v>
      </c>
      <c r="C42" s="118" t="s">
        <v>1978</v>
      </c>
      <c r="D42" s="119"/>
      <c r="E42" s="120"/>
      <c r="F42" s="119"/>
      <c r="G42" s="119" t="s">
        <v>1678</v>
      </c>
      <c r="H42" s="119"/>
      <c r="I42" s="119"/>
      <c r="J42" s="119" t="s">
        <v>1679</v>
      </c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1"/>
      <c r="W42" s="121"/>
      <c r="X42" s="121"/>
      <c r="Y42" s="121"/>
      <c r="Z42" s="121"/>
      <c r="AA42" s="124">
        <f>ROUND((89%*(0.85*0.8)*100),0)</f>
        <v>61</v>
      </c>
    </row>
    <row r="43" spans="1:26" ht="48">
      <c r="A43" s="74">
        <v>7</v>
      </c>
      <c r="B43" s="75" t="s">
        <v>77</v>
      </c>
      <c r="C43" s="76">
        <v>0.1</v>
      </c>
      <c r="D43" s="77">
        <v>317.33</v>
      </c>
      <c r="E43" s="78">
        <v>55.06</v>
      </c>
      <c r="F43" s="77" t="s">
        <v>78</v>
      </c>
      <c r="G43" s="77" t="s">
        <v>79</v>
      </c>
      <c r="H43" s="77">
        <v>6</v>
      </c>
      <c r="I43" s="77" t="s">
        <v>80</v>
      </c>
      <c r="J43" s="77">
        <v>235</v>
      </c>
      <c r="K43" s="78">
        <v>69</v>
      </c>
      <c r="L43" s="78" t="s">
        <v>42</v>
      </c>
      <c r="M43" s="78">
        <v>130</v>
      </c>
      <c r="N43" s="78">
        <v>89</v>
      </c>
      <c r="O43" s="78">
        <v>13</v>
      </c>
      <c r="P43" s="78">
        <v>8</v>
      </c>
      <c r="Q43" s="78">
        <v>136</v>
      </c>
      <c r="R43" s="78">
        <v>74</v>
      </c>
      <c r="S43" s="78">
        <v>0.85</v>
      </c>
      <c r="T43" s="78" t="s">
        <v>43</v>
      </c>
      <c r="U43" s="78" t="s">
        <v>81</v>
      </c>
      <c r="V43" s="63"/>
      <c r="W43" s="63"/>
      <c r="X43" s="63"/>
      <c r="Y43" s="63"/>
      <c r="Z43" s="63"/>
    </row>
    <row r="44" spans="1:27" s="41" customFormat="1" ht="24">
      <c r="A44" s="117"/>
      <c r="B44" s="122" t="s">
        <v>1663</v>
      </c>
      <c r="C44" s="118" t="s">
        <v>1977</v>
      </c>
      <c r="D44" s="119"/>
      <c r="E44" s="120"/>
      <c r="F44" s="119"/>
      <c r="G44" s="119" t="s">
        <v>1680</v>
      </c>
      <c r="H44" s="119"/>
      <c r="I44" s="119"/>
      <c r="J44" s="119" t="s">
        <v>1681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1"/>
      <c r="W44" s="121"/>
      <c r="X44" s="121"/>
      <c r="Y44" s="121"/>
      <c r="Z44" s="121"/>
      <c r="AA44" s="41">
        <f>ROUND((130%*0.85*100),0)</f>
        <v>111</v>
      </c>
    </row>
    <row r="45" spans="1:27" s="41" customFormat="1" ht="24">
      <c r="A45" s="117"/>
      <c r="B45" s="122" t="s">
        <v>1666</v>
      </c>
      <c r="C45" s="118" t="s">
        <v>1978</v>
      </c>
      <c r="D45" s="119"/>
      <c r="E45" s="120"/>
      <c r="F45" s="119"/>
      <c r="G45" s="119" t="s">
        <v>1682</v>
      </c>
      <c r="H45" s="119"/>
      <c r="I45" s="119"/>
      <c r="J45" s="119" t="s">
        <v>1683</v>
      </c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1"/>
      <c r="W45" s="121"/>
      <c r="X45" s="121"/>
      <c r="Y45" s="121"/>
      <c r="Z45" s="121"/>
      <c r="AA45" s="41">
        <f>ROUND((89%*(0.85*0.8)*100),0)</f>
        <v>61</v>
      </c>
    </row>
    <row r="46" spans="1:26" ht="60">
      <c r="A46" s="69">
        <v>8</v>
      </c>
      <c r="B46" s="70" t="s">
        <v>82</v>
      </c>
      <c r="C46" s="71">
        <v>1</v>
      </c>
      <c r="D46" s="72">
        <v>700</v>
      </c>
      <c r="E46" s="73" t="s">
        <v>83</v>
      </c>
      <c r="F46" s="72"/>
      <c r="G46" s="72">
        <v>700</v>
      </c>
      <c r="H46" s="72" t="s">
        <v>83</v>
      </c>
      <c r="I46" s="72"/>
      <c r="J46" s="72">
        <v>2196</v>
      </c>
      <c r="K46" s="73" t="s">
        <v>84</v>
      </c>
      <c r="L46" s="73" t="s">
        <v>48</v>
      </c>
      <c r="M46" s="73">
        <v>130</v>
      </c>
      <c r="N46" s="73">
        <v>89</v>
      </c>
      <c r="O46" s="73"/>
      <c r="P46" s="73"/>
      <c r="Q46" s="73"/>
      <c r="R46" s="73"/>
      <c r="S46" s="73">
        <v>0.85</v>
      </c>
      <c r="T46" s="73" t="s">
        <v>43</v>
      </c>
      <c r="U46" s="73"/>
      <c r="V46" s="63"/>
      <c r="W46" s="63"/>
      <c r="X46" s="63"/>
      <c r="Y46" s="63"/>
      <c r="Z46" s="63"/>
    </row>
    <row r="47" spans="1:26" ht="48">
      <c r="A47" s="74">
        <v>9</v>
      </c>
      <c r="B47" s="75" t="s">
        <v>77</v>
      </c>
      <c r="C47" s="76">
        <v>1</v>
      </c>
      <c r="D47" s="77">
        <v>317.33</v>
      </c>
      <c r="E47" s="78">
        <v>55.06</v>
      </c>
      <c r="F47" s="77" t="s">
        <v>78</v>
      </c>
      <c r="G47" s="77" t="s">
        <v>85</v>
      </c>
      <c r="H47" s="77">
        <v>55</v>
      </c>
      <c r="I47" s="77" t="s">
        <v>86</v>
      </c>
      <c r="J47" s="77">
        <v>2348</v>
      </c>
      <c r="K47" s="78">
        <v>693</v>
      </c>
      <c r="L47" s="78" t="s">
        <v>42</v>
      </c>
      <c r="M47" s="78">
        <v>130</v>
      </c>
      <c r="N47" s="78">
        <v>89</v>
      </c>
      <c r="O47" s="78">
        <v>127</v>
      </c>
      <c r="P47" s="78">
        <v>74</v>
      </c>
      <c r="Q47" s="78">
        <v>1359</v>
      </c>
      <c r="R47" s="78">
        <v>744</v>
      </c>
      <c r="S47" s="78">
        <v>0.85</v>
      </c>
      <c r="T47" s="78" t="s">
        <v>43</v>
      </c>
      <c r="U47" s="78" t="s">
        <v>87</v>
      </c>
      <c r="V47" s="63"/>
      <c r="W47" s="63"/>
      <c r="X47" s="63"/>
      <c r="Y47" s="63"/>
      <c r="Z47" s="63"/>
    </row>
    <row r="48" spans="1:27" s="41" customFormat="1" ht="24">
      <c r="A48" s="117"/>
      <c r="B48" s="122" t="s">
        <v>1663</v>
      </c>
      <c r="C48" s="118" t="s">
        <v>1977</v>
      </c>
      <c r="D48" s="119"/>
      <c r="E48" s="120"/>
      <c r="F48" s="119"/>
      <c r="G48" s="119" t="s">
        <v>1684</v>
      </c>
      <c r="H48" s="119"/>
      <c r="I48" s="119"/>
      <c r="J48" s="119" t="s">
        <v>1685</v>
      </c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1"/>
      <c r="W48" s="121"/>
      <c r="X48" s="121"/>
      <c r="Y48" s="121"/>
      <c r="Z48" s="121"/>
      <c r="AA48" s="41">
        <f>ROUND((130%*0.85*100),0)</f>
        <v>111</v>
      </c>
    </row>
    <row r="49" spans="1:27" s="41" customFormat="1" ht="24">
      <c r="A49" s="117"/>
      <c r="B49" s="122" t="s">
        <v>1666</v>
      </c>
      <c r="C49" s="118" t="s">
        <v>1978</v>
      </c>
      <c r="D49" s="119"/>
      <c r="E49" s="120"/>
      <c r="F49" s="119"/>
      <c r="G49" s="119" t="s">
        <v>1683</v>
      </c>
      <c r="H49" s="119"/>
      <c r="I49" s="119"/>
      <c r="J49" s="119" t="s">
        <v>1686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1"/>
      <c r="W49" s="121"/>
      <c r="X49" s="121"/>
      <c r="Y49" s="121"/>
      <c r="Z49" s="121"/>
      <c r="AA49" s="41">
        <f>ROUND((89%*(0.85*0.8)*100),0)</f>
        <v>61</v>
      </c>
    </row>
    <row r="50" spans="1:26" ht="60">
      <c r="A50" s="69">
        <v>10</v>
      </c>
      <c r="B50" s="70" t="s">
        <v>88</v>
      </c>
      <c r="C50" s="71">
        <v>1</v>
      </c>
      <c r="D50" s="72">
        <v>975</v>
      </c>
      <c r="E50" s="73" t="s">
        <v>89</v>
      </c>
      <c r="F50" s="72"/>
      <c r="G50" s="72">
        <v>975</v>
      </c>
      <c r="H50" s="72" t="s">
        <v>89</v>
      </c>
      <c r="I50" s="72"/>
      <c r="J50" s="72">
        <v>3519</v>
      </c>
      <c r="K50" s="73" t="s">
        <v>90</v>
      </c>
      <c r="L50" s="73" t="s">
        <v>48</v>
      </c>
      <c r="M50" s="73">
        <v>130</v>
      </c>
      <c r="N50" s="73">
        <v>89</v>
      </c>
      <c r="O50" s="73"/>
      <c r="P50" s="73"/>
      <c r="Q50" s="73"/>
      <c r="R50" s="73"/>
      <c r="S50" s="73">
        <v>0.85</v>
      </c>
      <c r="T50" s="73" t="s">
        <v>43</v>
      </c>
      <c r="U50" s="73"/>
      <c r="V50" s="63"/>
      <c r="W50" s="63"/>
      <c r="X50" s="63"/>
      <c r="Y50" s="63"/>
      <c r="Z50" s="63"/>
    </row>
    <row r="51" spans="1:26" ht="60">
      <c r="A51" s="74">
        <v>11</v>
      </c>
      <c r="B51" s="75" t="s">
        <v>91</v>
      </c>
      <c r="C51" s="76">
        <v>0.02</v>
      </c>
      <c r="D51" s="77">
        <v>424.1</v>
      </c>
      <c r="E51" s="78" t="s">
        <v>92</v>
      </c>
      <c r="F51" s="77" t="s">
        <v>93</v>
      </c>
      <c r="G51" s="77" t="s">
        <v>94</v>
      </c>
      <c r="H51" s="77" t="s">
        <v>95</v>
      </c>
      <c r="I51" s="77">
        <v>2</v>
      </c>
      <c r="J51" s="77">
        <v>83</v>
      </c>
      <c r="K51" s="78" t="s">
        <v>96</v>
      </c>
      <c r="L51" s="78" t="s">
        <v>42</v>
      </c>
      <c r="M51" s="78">
        <v>95</v>
      </c>
      <c r="N51" s="78">
        <v>65</v>
      </c>
      <c r="O51" s="78">
        <v>5</v>
      </c>
      <c r="P51" s="78">
        <v>3</v>
      </c>
      <c r="Q51" s="78">
        <v>52</v>
      </c>
      <c r="R51" s="78">
        <v>34</v>
      </c>
      <c r="S51" s="78">
        <v>0.85</v>
      </c>
      <c r="T51" s="78">
        <v>0.8</v>
      </c>
      <c r="U51" s="78" t="s">
        <v>97</v>
      </c>
      <c r="V51" s="63"/>
      <c r="W51" s="63"/>
      <c r="X51" s="63"/>
      <c r="Y51" s="63"/>
      <c r="Z51" s="63"/>
    </row>
    <row r="52" spans="1:27" s="41" customFormat="1" ht="24">
      <c r="A52" s="117"/>
      <c r="B52" s="122" t="s">
        <v>1663</v>
      </c>
      <c r="C52" s="118" t="s">
        <v>1979</v>
      </c>
      <c r="D52" s="119"/>
      <c r="E52" s="120"/>
      <c r="F52" s="119"/>
      <c r="G52" s="119" t="s">
        <v>1687</v>
      </c>
      <c r="H52" s="119"/>
      <c r="I52" s="119"/>
      <c r="J52" s="119" t="s">
        <v>1688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1"/>
      <c r="W52" s="121"/>
      <c r="X52" s="121"/>
      <c r="Y52" s="121"/>
      <c r="Z52" s="121"/>
      <c r="AA52" s="41">
        <f>ROUND((95%*0.85*100),0)</f>
        <v>81</v>
      </c>
    </row>
    <row r="53" spans="1:27" s="41" customFormat="1" ht="24">
      <c r="A53" s="117"/>
      <c r="B53" s="122" t="s">
        <v>1666</v>
      </c>
      <c r="C53" s="118" t="s">
        <v>1980</v>
      </c>
      <c r="D53" s="119"/>
      <c r="E53" s="120"/>
      <c r="F53" s="119"/>
      <c r="G53" s="119" t="s">
        <v>1689</v>
      </c>
      <c r="H53" s="119"/>
      <c r="I53" s="119"/>
      <c r="J53" s="119" t="s">
        <v>1669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1"/>
      <c r="W53" s="121"/>
      <c r="X53" s="121"/>
      <c r="Y53" s="121"/>
      <c r="Z53" s="121"/>
      <c r="AA53" s="41">
        <f>ROUND((65%*0.8*100),0)</f>
        <v>52</v>
      </c>
    </row>
    <row r="54" spans="1:26" ht="60">
      <c r="A54" s="74">
        <v>12</v>
      </c>
      <c r="B54" s="75" t="s">
        <v>98</v>
      </c>
      <c r="C54" s="76">
        <v>0.06</v>
      </c>
      <c r="D54" s="77">
        <v>2426.18</v>
      </c>
      <c r="E54" s="78">
        <v>149.87</v>
      </c>
      <c r="F54" s="77" t="s">
        <v>99</v>
      </c>
      <c r="G54" s="77" t="s">
        <v>100</v>
      </c>
      <c r="H54" s="77">
        <v>9</v>
      </c>
      <c r="I54" s="77" t="s">
        <v>101</v>
      </c>
      <c r="J54" s="77">
        <v>1054</v>
      </c>
      <c r="K54" s="78">
        <v>113</v>
      </c>
      <c r="L54" s="78" t="s">
        <v>42</v>
      </c>
      <c r="M54" s="78">
        <v>80</v>
      </c>
      <c r="N54" s="78">
        <v>45</v>
      </c>
      <c r="O54" s="78">
        <v>18</v>
      </c>
      <c r="P54" s="78">
        <v>9</v>
      </c>
      <c r="Q54" s="78">
        <v>197</v>
      </c>
      <c r="R54" s="78">
        <v>88</v>
      </c>
      <c r="S54" s="78">
        <v>0.85</v>
      </c>
      <c r="T54" s="78" t="s">
        <v>43</v>
      </c>
      <c r="U54" s="78" t="s">
        <v>102</v>
      </c>
      <c r="V54" s="63"/>
      <c r="W54" s="63"/>
      <c r="X54" s="63"/>
      <c r="Y54" s="63"/>
      <c r="Z54" s="63"/>
    </row>
    <row r="55" spans="1:27" s="41" customFormat="1" ht="24">
      <c r="A55" s="117"/>
      <c r="B55" s="122" t="s">
        <v>1663</v>
      </c>
      <c r="C55" s="118" t="s">
        <v>1981</v>
      </c>
      <c r="D55" s="119"/>
      <c r="E55" s="120"/>
      <c r="F55" s="119"/>
      <c r="G55" s="119" t="s">
        <v>1690</v>
      </c>
      <c r="H55" s="119"/>
      <c r="I55" s="119"/>
      <c r="J55" s="119" t="s">
        <v>1691</v>
      </c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1"/>
      <c r="W55" s="121"/>
      <c r="X55" s="121"/>
      <c r="Y55" s="121"/>
      <c r="Z55" s="121"/>
      <c r="AA55" s="41">
        <f>ROUND((80%*0.85*100),0)</f>
        <v>68</v>
      </c>
    </row>
    <row r="56" spans="1:27" s="41" customFormat="1" ht="24">
      <c r="A56" s="117"/>
      <c r="B56" s="122" t="s">
        <v>1666</v>
      </c>
      <c r="C56" s="118" t="s">
        <v>1982</v>
      </c>
      <c r="D56" s="119"/>
      <c r="E56" s="120"/>
      <c r="F56" s="119"/>
      <c r="G56" s="119" t="s">
        <v>1692</v>
      </c>
      <c r="H56" s="119"/>
      <c r="I56" s="119"/>
      <c r="J56" s="119" t="s">
        <v>1693</v>
      </c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1"/>
      <c r="W56" s="121"/>
      <c r="X56" s="121"/>
      <c r="Y56" s="121"/>
      <c r="Z56" s="121"/>
      <c r="AA56" s="41">
        <f>ROUND((45%*(0.85*0.8)*100),0)</f>
        <v>31</v>
      </c>
    </row>
    <row r="57" spans="1:26" ht="60">
      <c r="A57" s="74">
        <v>13</v>
      </c>
      <c r="B57" s="75" t="s">
        <v>103</v>
      </c>
      <c r="C57" s="76">
        <v>0.00288</v>
      </c>
      <c r="D57" s="77">
        <v>14758.76</v>
      </c>
      <c r="E57" s="78" t="s">
        <v>104</v>
      </c>
      <c r="F57" s="77" t="s">
        <v>105</v>
      </c>
      <c r="G57" s="77" t="s">
        <v>106</v>
      </c>
      <c r="H57" s="77" t="s">
        <v>107</v>
      </c>
      <c r="I57" s="77" t="s">
        <v>108</v>
      </c>
      <c r="J57" s="77">
        <v>369</v>
      </c>
      <c r="K57" s="78" t="s">
        <v>109</v>
      </c>
      <c r="L57" s="78" t="s">
        <v>42</v>
      </c>
      <c r="M57" s="78">
        <v>105</v>
      </c>
      <c r="N57" s="78">
        <v>65</v>
      </c>
      <c r="O57" s="78">
        <v>21</v>
      </c>
      <c r="P57" s="78">
        <v>11</v>
      </c>
      <c r="Q57" s="78">
        <v>219</v>
      </c>
      <c r="R57" s="78">
        <v>108</v>
      </c>
      <c r="S57" s="78">
        <v>0.85</v>
      </c>
      <c r="T57" s="78" t="s">
        <v>43</v>
      </c>
      <c r="U57" s="78" t="s">
        <v>110</v>
      </c>
      <c r="V57" s="63"/>
      <c r="W57" s="63"/>
      <c r="X57" s="63"/>
      <c r="Y57" s="63"/>
      <c r="Z57" s="63"/>
    </row>
    <row r="58" spans="1:27" s="41" customFormat="1" ht="24">
      <c r="A58" s="117"/>
      <c r="B58" s="122" t="s">
        <v>1663</v>
      </c>
      <c r="C58" s="118" t="s">
        <v>1983</v>
      </c>
      <c r="D58" s="119"/>
      <c r="E58" s="120"/>
      <c r="F58" s="119"/>
      <c r="G58" s="119" t="s">
        <v>1694</v>
      </c>
      <c r="H58" s="119"/>
      <c r="I58" s="119"/>
      <c r="J58" s="119" t="s">
        <v>1695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1"/>
      <c r="W58" s="121"/>
      <c r="X58" s="121"/>
      <c r="Y58" s="121"/>
      <c r="Z58" s="121"/>
      <c r="AA58" s="41">
        <f>ROUND((105%*0.85*100),0)</f>
        <v>89</v>
      </c>
    </row>
    <row r="59" spans="1:27" s="41" customFormat="1" ht="24">
      <c r="A59" s="117"/>
      <c r="B59" s="122" t="s">
        <v>1666</v>
      </c>
      <c r="C59" s="118" t="s">
        <v>1984</v>
      </c>
      <c r="D59" s="119"/>
      <c r="E59" s="120"/>
      <c r="F59" s="119"/>
      <c r="G59" s="119" t="s">
        <v>1696</v>
      </c>
      <c r="H59" s="119"/>
      <c r="I59" s="119"/>
      <c r="J59" s="119" t="s">
        <v>1697</v>
      </c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1"/>
      <c r="W59" s="121"/>
      <c r="X59" s="121"/>
      <c r="Y59" s="121"/>
      <c r="Z59" s="121"/>
      <c r="AA59" s="41">
        <f>ROUND((65%*(0.85*0.8)*100),0)</f>
        <v>44</v>
      </c>
    </row>
    <row r="60" spans="1:26" ht="36">
      <c r="A60" s="69">
        <v>14</v>
      </c>
      <c r="B60" s="70" t="s">
        <v>111</v>
      </c>
      <c r="C60" s="71">
        <v>0.2938</v>
      </c>
      <c r="D60" s="72">
        <v>551</v>
      </c>
      <c r="E60" s="73" t="s">
        <v>112</v>
      </c>
      <c r="F60" s="72"/>
      <c r="G60" s="72">
        <v>162</v>
      </c>
      <c r="H60" s="72" t="s">
        <v>113</v>
      </c>
      <c r="I60" s="72"/>
      <c r="J60" s="72">
        <v>762</v>
      </c>
      <c r="K60" s="73" t="s">
        <v>114</v>
      </c>
      <c r="L60" s="73" t="s">
        <v>48</v>
      </c>
      <c r="M60" s="73">
        <v>105</v>
      </c>
      <c r="N60" s="73">
        <v>65</v>
      </c>
      <c r="O60" s="73"/>
      <c r="P60" s="73"/>
      <c r="Q60" s="73"/>
      <c r="R60" s="73"/>
      <c r="S60" s="73">
        <v>0.85</v>
      </c>
      <c r="T60" s="73" t="s">
        <v>43</v>
      </c>
      <c r="U60" s="73"/>
      <c r="V60" s="63"/>
      <c r="W60" s="63"/>
      <c r="X60" s="63"/>
      <c r="Y60" s="63"/>
      <c r="Z60" s="63"/>
    </row>
    <row r="61" spans="1:26" ht="48">
      <c r="A61" s="74">
        <v>15</v>
      </c>
      <c r="B61" s="75" t="s">
        <v>115</v>
      </c>
      <c r="C61" s="76">
        <v>0.338</v>
      </c>
      <c r="D61" s="77">
        <v>1440.31</v>
      </c>
      <c r="E61" s="78" t="s">
        <v>116</v>
      </c>
      <c r="F61" s="77" t="s">
        <v>117</v>
      </c>
      <c r="G61" s="77" t="s">
        <v>118</v>
      </c>
      <c r="H61" s="77" t="s">
        <v>119</v>
      </c>
      <c r="I61" s="77" t="s">
        <v>120</v>
      </c>
      <c r="J61" s="77">
        <v>5121</v>
      </c>
      <c r="K61" s="78" t="s">
        <v>121</v>
      </c>
      <c r="L61" s="78" t="s">
        <v>42</v>
      </c>
      <c r="M61" s="78">
        <v>90</v>
      </c>
      <c r="N61" s="78">
        <v>85</v>
      </c>
      <c r="O61" s="78">
        <v>322</v>
      </c>
      <c r="P61" s="78">
        <v>259</v>
      </c>
      <c r="Q61" s="78">
        <v>3444</v>
      </c>
      <c r="R61" s="78">
        <v>2602</v>
      </c>
      <c r="S61" s="78">
        <v>0.85</v>
      </c>
      <c r="T61" s="78" t="s">
        <v>43</v>
      </c>
      <c r="U61" s="78" t="s">
        <v>122</v>
      </c>
      <c r="V61" s="63"/>
      <c r="W61" s="63"/>
      <c r="X61" s="63"/>
      <c r="Y61" s="63"/>
      <c r="Z61" s="63"/>
    </row>
    <row r="62" spans="1:27" s="41" customFormat="1" ht="24">
      <c r="A62" s="117"/>
      <c r="B62" s="122" t="s">
        <v>1663</v>
      </c>
      <c r="C62" s="118" t="s">
        <v>1985</v>
      </c>
      <c r="D62" s="119"/>
      <c r="E62" s="120"/>
      <c r="F62" s="119"/>
      <c r="G62" s="119" t="s">
        <v>1698</v>
      </c>
      <c r="H62" s="119"/>
      <c r="I62" s="119"/>
      <c r="J62" s="119" t="s">
        <v>1699</v>
      </c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1"/>
      <c r="W62" s="121"/>
      <c r="X62" s="121"/>
      <c r="Y62" s="121"/>
      <c r="Z62" s="121"/>
      <c r="AA62" s="41">
        <f>ROUND((90%*0.85*100),0)</f>
        <v>77</v>
      </c>
    </row>
    <row r="63" spans="1:27" s="41" customFormat="1" ht="24">
      <c r="A63" s="117"/>
      <c r="B63" s="122" t="s">
        <v>1666</v>
      </c>
      <c r="C63" s="118" t="s">
        <v>1986</v>
      </c>
      <c r="D63" s="119"/>
      <c r="E63" s="120"/>
      <c r="F63" s="119"/>
      <c r="G63" s="119" t="s">
        <v>1700</v>
      </c>
      <c r="H63" s="119"/>
      <c r="I63" s="119"/>
      <c r="J63" s="119" t="s">
        <v>1701</v>
      </c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1"/>
      <c r="W63" s="121"/>
      <c r="X63" s="121"/>
      <c r="Y63" s="121"/>
      <c r="Z63" s="121"/>
      <c r="AA63" s="41">
        <f>ROUND((85%*(0.85*0.8)*100),0)</f>
        <v>58</v>
      </c>
    </row>
    <row r="64" spans="1:26" ht="60">
      <c r="A64" s="69">
        <v>16</v>
      </c>
      <c r="B64" s="70" t="s">
        <v>123</v>
      </c>
      <c r="C64" s="71">
        <v>0.338</v>
      </c>
      <c r="D64" s="72">
        <v>12590</v>
      </c>
      <c r="E64" s="73" t="s">
        <v>124</v>
      </c>
      <c r="F64" s="72"/>
      <c r="G64" s="72">
        <v>4255</v>
      </c>
      <c r="H64" s="72" t="s">
        <v>125</v>
      </c>
      <c r="I64" s="72"/>
      <c r="J64" s="72">
        <v>22334</v>
      </c>
      <c r="K64" s="73" t="s">
        <v>126</v>
      </c>
      <c r="L64" s="73" t="s">
        <v>48</v>
      </c>
      <c r="M64" s="73">
        <v>95</v>
      </c>
      <c r="N64" s="73">
        <v>65</v>
      </c>
      <c r="O64" s="73"/>
      <c r="P64" s="73"/>
      <c r="Q64" s="73"/>
      <c r="R64" s="73"/>
      <c r="S64" s="73">
        <v>0.85</v>
      </c>
      <c r="T64" s="73">
        <v>0.8</v>
      </c>
      <c r="U64" s="73"/>
      <c r="V64" s="63"/>
      <c r="W64" s="63"/>
      <c r="X64" s="63"/>
      <c r="Y64" s="63"/>
      <c r="Z64" s="63"/>
    </row>
    <row r="65" spans="1:26" ht="48">
      <c r="A65" s="69">
        <v>17</v>
      </c>
      <c r="B65" s="70" t="s">
        <v>127</v>
      </c>
      <c r="C65" s="71">
        <v>0.338</v>
      </c>
      <c r="D65" s="72">
        <v>11820</v>
      </c>
      <c r="E65" s="73" t="s">
        <v>128</v>
      </c>
      <c r="F65" s="72"/>
      <c r="G65" s="72">
        <v>3995</v>
      </c>
      <c r="H65" s="72" t="s">
        <v>129</v>
      </c>
      <c r="I65" s="72"/>
      <c r="J65" s="72">
        <v>20443</v>
      </c>
      <c r="K65" s="73" t="s">
        <v>130</v>
      </c>
      <c r="L65" s="73" t="s">
        <v>48</v>
      </c>
      <c r="M65" s="73">
        <v>95</v>
      </c>
      <c r="N65" s="73">
        <v>65</v>
      </c>
      <c r="O65" s="73"/>
      <c r="P65" s="73"/>
      <c r="Q65" s="73"/>
      <c r="R65" s="73"/>
      <c r="S65" s="73">
        <v>0.85</v>
      </c>
      <c r="T65" s="73">
        <v>0.8</v>
      </c>
      <c r="U65" s="73"/>
      <c r="V65" s="63"/>
      <c r="W65" s="63"/>
      <c r="X65" s="63"/>
      <c r="Y65" s="63"/>
      <c r="Z65" s="63"/>
    </row>
    <row r="66" spans="1:26" ht="60">
      <c r="A66" s="74">
        <v>18</v>
      </c>
      <c r="B66" s="75" t="s">
        <v>131</v>
      </c>
      <c r="C66" s="76">
        <v>0.0005</v>
      </c>
      <c r="D66" s="77">
        <v>18507.43</v>
      </c>
      <c r="E66" s="78" t="s">
        <v>132</v>
      </c>
      <c r="F66" s="77" t="s">
        <v>133</v>
      </c>
      <c r="G66" s="77" t="s">
        <v>134</v>
      </c>
      <c r="H66" s="77" t="s">
        <v>135</v>
      </c>
      <c r="I66" s="77" t="s">
        <v>135</v>
      </c>
      <c r="J66" s="77">
        <v>82</v>
      </c>
      <c r="K66" s="78" t="s">
        <v>136</v>
      </c>
      <c r="L66" s="78" t="s">
        <v>42</v>
      </c>
      <c r="M66" s="78">
        <v>130</v>
      </c>
      <c r="N66" s="78">
        <v>89</v>
      </c>
      <c r="O66" s="78">
        <v>7</v>
      </c>
      <c r="P66" s="78">
        <v>4</v>
      </c>
      <c r="Q66" s="78">
        <v>63</v>
      </c>
      <c r="R66" s="78">
        <v>34</v>
      </c>
      <c r="S66" s="78">
        <v>0.85</v>
      </c>
      <c r="T66" s="78" t="s">
        <v>43</v>
      </c>
      <c r="U66" s="78" t="s">
        <v>137</v>
      </c>
      <c r="V66" s="63"/>
      <c r="W66" s="63"/>
      <c r="X66" s="63"/>
      <c r="Y66" s="63"/>
      <c r="Z66" s="63"/>
    </row>
    <row r="67" spans="1:27" s="41" customFormat="1" ht="24">
      <c r="A67" s="117"/>
      <c r="B67" s="122" t="s">
        <v>1663</v>
      </c>
      <c r="C67" s="118" t="s">
        <v>1977</v>
      </c>
      <c r="D67" s="119"/>
      <c r="E67" s="120"/>
      <c r="F67" s="119"/>
      <c r="G67" s="119" t="s">
        <v>1702</v>
      </c>
      <c r="H67" s="119"/>
      <c r="I67" s="119"/>
      <c r="J67" s="119" t="s">
        <v>1703</v>
      </c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1"/>
      <c r="W67" s="121"/>
      <c r="X67" s="121"/>
      <c r="Y67" s="121"/>
      <c r="Z67" s="121"/>
      <c r="AA67" s="41">
        <f>ROUND((130%*0.85*100),0)</f>
        <v>111</v>
      </c>
    </row>
    <row r="68" spans="1:27" s="41" customFormat="1" ht="24">
      <c r="A68" s="117"/>
      <c r="B68" s="122" t="s">
        <v>1666</v>
      </c>
      <c r="C68" s="118" t="s">
        <v>1978</v>
      </c>
      <c r="D68" s="119"/>
      <c r="E68" s="120"/>
      <c r="F68" s="119"/>
      <c r="G68" s="119" t="s">
        <v>1704</v>
      </c>
      <c r="H68" s="119"/>
      <c r="I68" s="119"/>
      <c r="J68" s="119" t="s">
        <v>1669</v>
      </c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21"/>
      <c r="X68" s="121"/>
      <c r="Y68" s="121"/>
      <c r="Z68" s="121"/>
      <c r="AA68" s="41">
        <f>ROUND((89%*(0.85*0.8)*100),0)</f>
        <v>61</v>
      </c>
    </row>
    <row r="69" spans="1:26" ht="72">
      <c r="A69" s="69">
        <v>19</v>
      </c>
      <c r="B69" s="70" t="s">
        <v>138</v>
      </c>
      <c r="C69" s="71">
        <v>0.5</v>
      </c>
      <c r="D69" s="72">
        <v>87.5</v>
      </c>
      <c r="E69" s="73" t="s">
        <v>139</v>
      </c>
      <c r="F69" s="72"/>
      <c r="G69" s="72">
        <v>44</v>
      </c>
      <c r="H69" s="72" t="s">
        <v>140</v>
      </c>
      <c r="I69" s="72"/>
      <c r="J69" s="72">
        <v>283</v>
      </c>
      <c r="K69" s="73" t="s">
        <v>141</v>
      </c>
      <c r="L69" s="73" t="s">
        <v>48</v>
      </c>
      <c r="M69" s="73">
        <v>95</v>
      </c>
      <c r="N69" s="73">
        <v>65</v>
      </c>
      <c r="O69" s="73"/>
      <c r="P69" s="73"/>
      <c r="Q69" s="73"/>
      <c r="R69" s="73"/>
      <c r="S69" s="73">
        <v>0.85</v>
      </c>
      <c r="T69" s="73">
        <v>0.8</v>
      </c>
      <c r="U69" s="73"/>
      <c r="V69" s="63"/>
      <c r="W69" s="63"/>
      <c r="X69" s="63"/>
      <c r="Y69" s="63"/>
      <c r="Z69" s="63"/>
    </row>
    <row r="70" spans="1:26" ht="72">
      <c r="A70" s="74">
        <v>20</v>
      </c>
      <c r="B70" s="75" t="s">
        <v>142</v>
      </c>
      <c r="C70" s="76">
        <v>0.0005</v>
      </c>
      <c r="D70" s="77">
        <v>50641.58</v>
      </c>
      <c r="E70" s="78" t="s">
        <v>143</v>
      </c>
      <c r="F70" s="77" t="s">
        <v>144</v>
      </c>
      <c r="G70" s="77" t="s">
        <v>145</v>
      </c>
      <c r="H70" s="77" t="s">
        <v>146</v>
      </c>
      <c r="I70" s="77" t="s">
        <v>147</v>
      </c>
      <c r="J70" s="77">
        <v>93</v>
      </c>
      <c r="K70" s="78" t="s">
        <v>148</v>
      </c>
      <c r="L70" s="78" t="s">
        <v>42</v>
      </c>
      <c r="M70" s="78">
        <v>130</v>
      </c>
      <c r="N70" s="78">
        <v>89</v>
      </c>
      <c r="O70" s="78">
        <v>1</v>
      </c>
      <c r="P70" s="78">
        <v>1</v>
      </c>
      <c r="Q70" s="78">
        <v>17</v>
      </c>
      <c r="R70" s="78">
        <v>9</v>
      </c>
      <c r="S70" s="78">
        <v>0.85</v>
      </c>
      <c r="T70" s="78" t="s">
        <v>43</v>
      </c>
      <c r="U70" s="78" t="s">
        <v>149</v>
      </c>
      <c r="V70" s="63"/>
      <c r="W70" s="63"/>
      <c r="X70" s="63"/>
      <c r="Y70" s="63"/>
      <c r="Z70" s="63"/>
    </row>
    <row r="71" spans="1:27" s="41" customFormat="1" ht="24">
      <c r="A71" s="117"/>
      <c r="B71" s="122" t="s">
        <v>1663</v>
      </c>
      <c r="C71" s="118" t="s">
        <v>1977</v>
      </c>
      <c r="D71" s="119"/>
      <c r="E71" s="120"/>
      <c r="F71" s="119"/>
      <c r="G71" s="119" t="s">
        <v>1705</v>
      </c>
      <c r="H71" s="119"/>
      <c r="I71" s="119"/>
      <c r="J71" s="119" t="s">
        <v>1706</v>
      </c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1"/>
      <c r="W71" s="121"/>
      <c r="X71" s="121"/>
      <c r="Y71" s="121"/>
      <c r="Z71" s="121"/>
      <c r="AA71" s="41">
        <f>ROUND((130%*0.85*100),0)</f>
        <v>111</v>
      </c>
    </row>
    <row r="72" spans="1:27" s="41" customFormat="1" ht="24">
      <c r="A72" s="117"/>
      <c r="B72" s="122" t="s">
        <v>1666</v>
      </c>
      <c r="C72" s="118" t="s">
        <v>1978</v>
      </c>
      <c r="D72" s="119"/>
      <c r="E72" s="120"/>
      <c r="F72" s="119"/>
      <c r="G72" s="119" t="s">
        <v>1705</v>
      </c>
      <c r="H72" s="119"/>
      <c r="I72" s="119"/>
      <c r="J72" s="119" t="s">
        <v>1692</v>
      </c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1"/>
      <c r="W72" s="121"/>
      <c r="X72" s="121"/>
      <c r="Y72" s="121"/>
      <c r="Z72" s="121"/>
      <c r="AA72" s="41">
        <f>ROUND((89%*(0.85*0.8)*100),0)</f>
        <v>61</v>
      </c>
    </row>
    <row r="73" spans="1:26" ht="60">
      <c r="A73" s="74">
        <v>21</v>
      </c>
      <c r="B73" s="75" t="s">
        <v>150</v>
      </c>
      <c r="C73" s="76">
        <v>1</v>
      </c>
      <c r="D73" s="77">
        <v>80.44</v>
      </c>
      <c r="E73" s="78" t="s">
        <v>151</v>
      </c>
      <c r="F73" s="77"/>
      <c r="G73" s="77" t="s">
        <v>152</v>
      </c>
      <c r="H73" s="77" t="s">
        <v>153</v>
      </c>
      <c r="I73" s="77"/>
      <c r="J73" s="77">
        <v>625</v>
      </c>
      <c r="K73" s="78" t="s">
        <v>154</v>
      </c>
      <c r="L73" s="78" t="s">
        <v>42</v>
      </c>
      <c r="M73" s="78">
        <v>128</v>
      </c>
      <c r="N73" s="78">
        <v>83</v>
      </c>
      <c r="O73" s="78">
        <v>35</v>
      </c>
      <c r="P73" s="78">
        <v>19</v>
      </c>
      <c r="Q73" s="78">
        <v>371</v>
      </c>
      <c r="R73" s="78">
        <v>192</v>
      </c>
      <c r="S73" s="78">
        <v>0.85</v>
      </c>
      <c r="T73" s="78" t="s">
        <v>43</v>
      </c>
      <c r="U73" s="78"/>
      <c r="V73" s="63"/>
      <c r="W73" s="63"/>
      <c r="X73" s="63"/>
      <c r="Y73" s="63"/>
      <c r="Z73" s="63"/>
    </row>
    <row r="74" spans="1:27" s="41" customFormat="1" ht="24">
      <c r="A74" s="117"/>
      <c r="B74" s="122" t="s">
        <v>1663</v>
      </c>
      <c r="C74" s="118" t="s">
        <v>1987</v>
      </c>
      <c r="D74" s="119"/>
      <c r="E74" s="120"/>
      <c r="F74" s="119"/>
      <c r="G74" s="119" t="s">
        <v>1664</v>
      </c>
      <c r="H74" s="119"/>
      <c r="I74" s="119"/>
      <c r="J74" s="119" t="s">
        <v>1707</v>
      </c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1"/>
      <c r="W74" s="121"/>
      <c r="X74" s="121"/>
      <c r="Y74" s="121"/>
      <c r="Z74" s="121"/>
      <c r="AA74" s="41">
        <f>ROUND((128%*0.85*100),0)</f>
        <v>109</v>
      </c>
    </row>
    <row r="75" spans="1:27" s="41" customFormat="1" ht="24">
      <c r="A75" s="117"/>
      <c r="B75" s="122" t="s">
        <v>1666</v>
      </c>
      <c r="C75" s="118" t="s">
        <v>1988</v>
      </c>
      <c r="D75" s="119"/>
      <c r="E75" s="120"/>
      <c r="F75" s="119"/>
      <c r="G75" s="119" t="s">
        <v>1708</v>
      </c>
      <c r="H75" s="119"/>
      <c r="I75" s="119"/>
      <c r="J75" s="119" t="s">
        <v>1709</v>
      </c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1"/>
      <c r="W75" s="121"/>
      <c r="X75" s="121"/>
      <c r="Y75" s="121"/>
      <c r="Z75" s="121"/>
      <c r="AA75" s="41">
        <f>ROUND((83%*(0.85*0.8)*100),0)</f>
        <v>56</v>
      </c>
    </row>
    <row r="76" spans="1:26" ht="60">
      <c r="A76" s="74">
        <v>22</v>
      </c>
      <c r="B76" s="75" t="s">
        <v>155</v>
      </c>
      <c r="C76" s="76">
        <v>0.0005</v>
      </c>
      <c r="D76" s="77">
        <v>28372.04</v>
      </c>
      <c r="E76" s="78" t="s">
        <v>156</v>
      </c>
      <c r="F76" s="77" t="s">
        <v>157</v>
      </c>
      <c r="G76" s="77" t="s">
        <v>158</v>
      </c>
      <c r="H76" s="77" t="s">
        <v>159</v>
      </c>
      <c r="I76" s="77" t="s">
        <v>160</v>
      </c>
      <c r="J76" s="77">
        <v>115</v>
      </c>
      <c r="K76" s="78" t="s">
        <v>161</v>
      </c>
      <c r="L76" s="78" t="s">
        <v>42</v>
      </c>
      <c r="M76" s="78">
        <v>130</v>
      </c>
      <c r="N76" s="78">
        <v>89</v>
      </c>
      <c r="O76" s="78">
        <v>7</v>
      </c>
      <c r="P76" s="78">
        <v>4</v>
      </c>
      <c r="Q76" s="78">
        <v>76</v>
      </c>
      <c r="R76" s="78">
        <v>42</v>
      </c>
      <c r="S76" s="78">
        <v>0.85</v>
      </c>
      <c r="T76" s="78" t="s">
        <v>43</v>
      </c>
      <c r="U76" s="78" t="s">
        <v>162</v>
      </c>
      <c r="V76" s="63"/>
      <c r="W76" s="63"/>
      <c r="X76" s="63"/>
      <c r="Y76" s="63"/>
      <c r="Z76" s="63"/>
    </row>
    <row r="77" spans="1:27" s="41" customFormat="1" ht="24">
      <c r="A77" s="117"/>
      <c r="B77" s="122" t="s">
        <v>1663</v>
      </c>
      <c r="C77" s="118" t="s">
        <v>1977</v>
      </c>
      <c r="D77" s="119"/>
      <c r="E77" s="120"/>
      <c r="F77" s="119"/>
      <c r="G77" s="119" t="s">
        <v>1702</v>
      </c>
      <c r="H77" s="119"/>
      <c r="I77" s="119"/>
      <c r="J77" s="119" t="s">
        <v>1710</v>
      </c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1"/>
      <c r="W77" s="121"/>
      <c r="X77" s="121"/>
      <c r="Y77" s="121"/>
      <c r="Z77" s="121"/>
      <c r="AA77" s="41">
        <f>ROUND((130%*0.85*100),0)</f>
        <v>111</v>
      </c>
    </row>
    <row r="78" spans="1:27" s="41" customFormat="1" ht="24">
      <c r="A78" s="117"/>
      <c r="B78" s="122" t="s">
        <v>1666</v>
      </c>
      <c r="C78" s="118" t="s">
        <v>1978</v>
      </c>
      <c r="D78" s="119"/>
      <c r="E78" s="120"/>
      <c r="F78" s="119"/>
      <c r="G78" s="119" t="s">
        <v>1704</v>
      </c>
      <c r="H78" s="119"/>
      <c r="I78" s="119"/>
      <c r="J78" s="119" t="s">
        <v>1711</v>
      </c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1"/>
      <c r="W78" s="121"/>
      <c r="X78" s="121"/>
      <c r="Y78" s="121"/>
      <c r="Z78" s="121"/>
      <c r="AA78" s="41">
        <f>ROUND((89%*(0.85*0.8)*100),0)</f>
        <v>61</v>
      </c>
    </row>
    <row r="79" spans="1:26" ht="72">
      <c r="A79" s="69">
        <v>23</v>
      </c>
      <c r="B79" s="70" t="s">
        <v>163</v>
      </c>
      <c r="C79" s="71">
        <v>0.502</v>
      </c>
      <c r="D79" s="72">
        <v>256</v>
      </c>
      <c r="E79" s="73" t="s">
        <v>164</v>
      </c>
      <c r="F79" s="72"/>
      <c r="G79" s="72">
        <v>129</v>
      </c>
      <c r="H79" s="72" t="s">
        <v>165</v>
      </c>
      <c r="I79" s="72"/>
      <c r="J79" s="72">
        <v>837</v>
      </c>
      <c r="K79" s="73" t="s">
        <v>166</v>
      </c>
      <c r="L79" s="73" t="s">
        <v>48</v>
      </c>
      <c r="M79" s="73">
        <v>95</v>
      </c>
      <c r="N79" s="73">
        <v>65</v>
      </c>
      <c r="O79" s="73"/>
      <c r="P79" s="73"/>
      <c r="Q79" s="73"/>
      <c r="R79" s="73"/>
      <c r="S79" s="73">
        <v>0.85</v>
      </c>
      <c r="T79" s="73">
        <v>0.8</v>
      </c>
      <c r="U79" s="73"/>
      <c r="V79" s="63"/>
      <c r="W79" s="63"/>
      <c r="X79" s="63"/>
      <c r="Y79" s="63"/>
      <c r="Z79" s="63"/>
    </row>
    <row r="80" spans="1:26" ht="72">
      <c r="A80" s="74">
        <v>24</v>
      </c>
      <c r="B80" s="75" t="s">
        <v>167</v>
      </c>
      <c r="C80" s="76">
        <v>0.0005</v>
      </c>
      <c r="D80" s="77">
        <v>87149.29</v>
      </c>
      <c r="E80" s="78" t="s">
        <v>168</v>
      </c>
      <c r="F80" s="77" t="s">
        <v>169</v>
      </c>
      <c r="G80" s="77" t="s">
        <v>170</v>
      </c>
      <c r="H80" s="77" t="s">
        <v>171</v>
      </c>
      <c r="I80" s="77" t="s">
        <v>172</v>
      </c>
      <c r="J80" s="77">
        <v>158</v>
      </c>
      <c r="K80" s="78" t="s">
        <v>173</v>
      </c>
      <c r="L80" s="78" t="s">
        <v>42</v>
      </c>
      <c r="M80" s="78">
        <v>130</v>
      </c>
      <c r="N80" s="78">
        <v>89</v>
      </c>
      <c r="O80" s="78">
        <v>3</v>
      </c>
      <c r="P80" s="78">
        <v>2</v>
      </c>
      <c r="Q80" s="78">
        <v>28</v>
      </c>
      <c r="R80" s="78">
        <v>15</v>
      </c>
      <c r="S80" s="78">
        <v>0.85</v>
      </c>
      <c r="T80" s="78" t="s">
        <v>43</v>
      </c>
      <c r="U80" s="78" t="s">
        <v>174</v>
      </c>
      <c r="V80" s="63"/>
      <c r="W80" s="63"/>
      <c r="X80" s="63"/>
      <c r="Y80" s="63"/>
      <c r="Z80" s="63"/>
    </row>
    <row r="81" spans="1:27" s="41" customFormat="1" ht="24">
      <c r="A81" s="117"/>
      <c r="B81" s="122" t="s">
        <v>1663</v>
      </c>
      <c r="C81" s="118" t="s">
        <v>1977</v>
      </c>
      <c r="D81" s="119"/>
      <c r="E81" s="120"/>
      <c r="F81" s="119"/>
      <c r="G81" s="119" t="s">
        <v>1689</v>
      </c>
      <c r="H81" s="119"/>
      <c r="I81" s="119"/>
      <c r="J81" s="119" t="s">
        <v>1712</v>
      </c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1"/>
      <c r="W81" s="121"/>
      <c r="X81" s="121"/>
      <c r="Y81" s="121"/>
      <c r="Z81" s="121"/>
      <c r="AA81" s="41">
        <f>ROUND((130%*0.85*100),0)</f>
        <v>111</v>
      </c>
    </row>
    <row r="82" spans="1:27" s="41" customFormat="1" ht="24">
      <c r="A82" s="117"/>
      <c r="B82" s="122" t="s">
        <v>1666</v>
      </c>
      <c r="C82" s="118" t="s">
        <v>1978</v>
      </c>
      <c r="D82" s="119"/>
      <c r="E82" s="120"/>
      <c r="F82" s="119"/>
      <c r="G82" s="119" t="s">
        <v>1713</v>
      </c>
      <c r="H82" s="119"/>
      <c r="I82" s="119"/>
      <c r="J82" s="119" t="s">
        <v>1714</v>
      </c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1"/>
      <c r="W82" s="121"/>
      <c r="X82" s="121"/>
      <c r="Y82" s="121"/>
      <c r="Z82" s="121"/>
      <c r="AA82" s="41">
        <f>ROUND((89%*(0.85*0.8)*100),0)</f>
        <v>61</v>
      </c>
    </row>
    <row r="83" spans="1:26" ht="60">
      <c r="A83" s="74">
        <v>25</v>
      </c>
      <c r="B83" s="75" t="s">
        <v>175</v>
      </c>
      <c r="C83" s="76">
        <v>1</v>
      </c>
      <c r="D83" s="77">
        <v>111.25</v>
      </c>
      <c r="E83" s="78" t="s">
        <v>176</v>
      </c>
      <c r="F83" s="77"/>
      <c r="G83" s="77" t="s">
        <v>177</v>
      </c>
      <c r="H83" s="77" t="s">
        <v>178</v>
      </c>
      <c r="I83" s="77"/>
      <c r="J83" s="77">
        <v>851</v>
      </c>
      <c r="K83" s="78" t="s">
        <v>179</v>
      </c>
      <c r="L83" s="78" t="s">
        <v>42</v>
      </c>
      <c r="M83" s="78">
        <v>128</v>
      </c>
      <c r="N83" s="78">
        <v>83</v>
      </c>
      <c r="O83" s="78">
        <v>45</v>
      </c>
      <c r="P83" s="78">
        <v>25</v>
      </c>
      <c r="Q83" s="78">
        <v>473</v>
      </c>
      <c r="R83" s="78">
        <v>246</v>
      </c>
      <c r="S83" s="78">
        <v>0.85</v>
      </c>
      <c r="T83" s="78" t="s">
        <v>43</v>
      </c>
      <c r="U83" s="78"/>
      <c r="V83" s="63"/>
      <c r="W83" s="63"/>
      <c r="X83" s="63"/>
      <c r="Y83" s="63"/>
      <c r="Z83" s="63"/>
    </row>
    <row r="84" spans="1:27" s="41" customFormat="1" ht="24">
      <c r="A84" s="117"/>
      <c r="B84" s="122" t="s">
        <v>1663</v>
      </c>
      <c r="C84" s="118" t="s">
        <v>1987</v>
      </c>
      <c r="D84" s="119"/>
      <c r="E84" s="120"/>
      <c r="F84" s="119"/>
      <c r="G84" s="119" t="s">
        <v>1715</v>
      </c>
      <c r="H84" s="119"/>
      <c r="I84" s="119"/>
      <c r="J84" s="119" t="s">
        <v>1716</v>
      </c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1"/>
      <c r="W84" s="121"/>
      <c r="X84" s="121"/>
      <c r="Y84" s="121"/>
      <c r="Z84" s="121"/>
      <c r="AA84" s="41">
        <f>ROUND((128%*0.85*100),0)</f>
        <v>109</v>
      </c>
    </row>
    <row r="85" spans="1:27" s="41" customFormat="1" ht="24">
      <c r="A85" s="117"/>
      <c r="B85" s="122" t="s">
        <v>1666</v>
      </c>
      <c r="C85" s="118" t="s">
        <v>1988</v>
      </c>
      <c r="D85" s="119"/>
      <c r="E85" s="120"/>
      <c r="F85" s="119"/>
      <c r="G85" s="119" t="s">
        <v>1717</v>
      </c>
      <c r="H85" s="119"/>
      <c r="I85" s="119"/>
      <c r="J85" s="119" t="s">
        <v>1718</v>
      </c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1"/>
      <c r="W85" s="121"/>
      <c r="X85" s="121"/>
      <c r="Y85" s="121"/>
      <c r="Z85" s="121"/>
      <c r="AA85" s="41">
        <f>ROUND((83%*(0.85*0.8)*100),0)</f>
        <v>56</v>
      </c>
    </row>
    <row r="86" spans="1:26" ht="72">
      <c r="A86" s="74">
        <v>26</v>
      </c>
      <c r="B86" s="75" t="s">
        <v>167</v>
      </c>
      <c r="C86" s="76">
        <v>0.0005</v>
      </c>
      <c r="D86" s="77">
        <v>87149.29</v>
      </c>
      <c r="E86" s="78" t="s">
        <v>168</v>
      </c>
      <c r="F86" s="77" t="s">
        <v>169</v>
      </c>
      <c r="G86" s="77" t="s">
        <v>170</v>
      </c>
      <c r="H86" s="77" t="s">
        <v>171</v>
      </c>
      <c r="I86" s="77" t="s">
        <v>172</v>
      </c>
      <c r="J86" s="77">
        <v>158</v>
      </c>
      <c r="K86" s="78" t="s">
        <v>173</v>
      </c>
      <c r="L86" s="78" t="s">
        <v>42</v>
      </c>
      <c r="M86" s="78">
        <v>130</v>
      </c>
      <c r="N86" s="78">
        <v>89</v>
      </c>
      <c r="O86" s="78">
        <v>3</v>
      </c>
      <c r="P86" s="78">
        <v>2</v>
      </c>
      <c r="Q86" s="78">
        <v>28</v>
      </c>
      <c r="R86" s="78">
        <v>15</v>
      </c>
      <c r="S86" s="78">
        <v>0.85</v>
      </c>
      <c r="T86" s="78" t="s">
        <v>43</v>
      </c>
      <c r="U86" s="78" t="s">
        <v>174</v>
      </c>
      <c r="V86" s="63"/>
      <c r="W86" s="63"/>
      <c r="X86" s="63"/>
      <c r="Y86" s="63"/>
      <c r="Z86" s="63"/>
    </row>
    <row r="87" spans="1:27" s="41" customFormat="1" ht="24">
      <c r="A87" s="117"/>
      <c r="B87" s="122" t="s">
        <v>1663</v>
      </c>
      <c r="C87" s="118" t="s">
        <v>1977</v>
      </c>
      <c r="D87" s="119"/>
      <c r="E87" s="120"/>
      <c r="F87" s="119"/>
      <c r="G87" s="119" t="s">
        <v>1689</v>
      </c>
      <c r="H87" s="119"/>
      <c r="I87" s="119"/>
      <c r="J87" s="119" t="s">
        <v>1712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1"/>
      <c r="W87" s="121"/>
      <c r="X87" s="121"/>
      <c r="Y87" s="121"/>
      <c r="Z87" s="121"/>
      <c r="AA87" s="41">
        <f>ROUND((130%*0.85*100),0)</f>
        <v>111</v>
      </c>
    </row>
    <row r="88" spans="1:27" s="41" customFormat="1" ht="24">
      <c r="A88" s="117"/>
      <c r="B88" s="122" t="s">
        <v>1666</v>
      </c>
      <c r="C88" s="118" t="s">
        <v>1978</v>
      </c>
      <c r="D88" s="119"/>
      <c r="E88" s="120"/>
      <c r="F88" s="119"/>
      <c r="G88" s="119" t="s">
        <v>1713</v>
      </c>
      <c r="H88" s="119"/>
      <c r="I88" s="119"/>
      <c r="J88" s="119" t="s">
        <v>1714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1"/>
      <c r="W88" s="121"/>
      <c r="X88" s="121"/>
      <c r="Y88" s="121"/>
      <c r="Z88" s="121"/>
      <c r="AA88" s="41">
        <f>ROUND((89%*(0.85*0.8)*100),0)</f>
        <v>61</v>
      </c>
    </row>
    <row r="89" spans="1:26" ht="60">
      <c r="A89" s="74">
        <v>27</v>
      </c>
      <c r="B89" s="75" t="s">
        <v>180</v>
      </c>
      <c r="C89" s="76">
        <v>1</v>
      </c>
      <c r="D89" s="77">
        <v>111.25</v>
      </c>
      <c r="E89" s="78" t="s">
        <v>176</v>
      </c>
      <c r="F89" s="77"/>
      <c r="G89" s="77" t="s">
        <v>177</v>
      </c>
      <c r="H89" s="77" t="s">
        <v>178</v>
      </c>
      <c r="I89" s="77"/>
      <c r="J89" s="77">
        <v>851</v>
      </c>
      <c r="K89" s="78" t="s">
        <v>179</v>
      </c>
      <c r="L89" s="78" t="s">
        <v>42</v>
      </c>
      <c r="M89" s="78">
        <v>128</v>
      </c>
      <c r="N89" s="78">
        <v>83</v>
      </c>
      <c r="O89" s="78">
        <v>45</v>
      </c>
      <c r="P89" s="78">
        <v>25</v>
      </c>
      <c r="Q89" s="78">
        <v>473</v>
      </c>
      <c r="R89" s="78">
        <v>246</v>
      </c>
      <c r="S89" s="78">
        <v>0.85</v>
      </c>
      <c r="T89" s="78" t="s">
        <v>43</v>
      </c>
      <c r="U89" s="78"/>
      <c r="V89" s="63"/>
      <c r="W89" s="63"/>
      <c r="X89" s="63"/>
      <c r="Y89" s="63"/>
      <c r="Z89" s="63"/>
    </row>
    <row r="90" spans="1:27" s="41" customFormat="1" ht="24">
      <c r="A90" s="117"/>
      <c r="B90" s="122" t="s">
        <v>1663</v>
      </c>
      <c r="C90" s="118" t="s">
        <v>1987</v>
      </c>
      <c r="D90" s="119"/>
      <c r="E90" s="120"/>
      <c r="F90" s="119"/>
      <c r="G90" s="119" t="s">
        <v>1715</v>
      </c>
      <c r="H90" s="119"/>
      <c r="I90" s="119"/>
      <c r="J90" s="119" t="s">
        <v>1716</v>
      </c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1"/>
      <c r="W90" s="121"/>
      <c r="X90" s="121"/>
      <c r="Y90" s="121"/>
      <c r="Z90" s="121"/>
      <c r="AA90" s="41">
        <f>ROUND((128%*0.85*100),0)</f>
        <v>109</v>
      </c>
    </row>
    <row r="91" spans="1:27" s="41" customFormat="1" ht="24">
      <c r="A91" s="117"/>
      <c r="B91" s="122" t="s">
        <v>1666</v>
      </c>
      <c r="C91" s="118" t="s">
        <v>1988</v>
      </c>
      <c r="D91" s="119"/>
      <c r="E91" s="120"/>
      <c r="F91" s="119"/>
      <c r="G91" s="119" t="s">
        <v>1717</v>
      </c>
      <c r="H91" s="119"/>
      <c r="I91" s="119"/>
      <c r="J91" s="119" t="s">
        <v>1718</v>
      </c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1"/>
      <c r="W91" s="121"/>
      <c r="X91" s="121"/>
      <c r="Y91" s="121"/>
      <c r="Z91" s="121"/>
      <c r="AA91" s="41">
        <f>ROUND((83%*(0.85*0.8)*100),0)</f>
        <v>56</v>
      </c>
    </row>
    <row r="92" spans="1:26" ht="48">
      <c r="A92" s="74">
        <v>28</v>
      </c>
      <c r="B92" s="75" t="s">
        <v>181</v>
      </c>
      <c r="C92" s="76">
        <v>0.033</v>
      </c>
      <c r="D92" s="77">
        <v>31686.43</v>
      </c>
      <c r="E92" s="78" t="s">
        <v>182</v>
      </c>
      <c r="F92" s="77" t="s">
        <v>183</v>
      </c>
      <c r="G92" s="77" t="s">
        <v>184</v>
      </c>
      <c r="H92" s="77" t="s">
        <v>185</v>
      </c>
      <c r="I92" s="77" t="s">
        <v>186</v>
      </c>
      <c r="J92" s="77">
        <v>8427</v>
      </c>
      <c r="K92" s="78" t="s">
        <v>187</v>
      </c>
      <c r="L92" s="78" t="s">
        <v>42</v>
      </c>
      <c r="M92" s="78">
        <v>130</v>
      </c>
      <c r="N92" s="78">
        <v>89</v>
      </c>
      <c r="O92" s="78">
        <v>286</v>
      </c>
      <c r="P92" s="78">
        <v>166</v>
      </c>
      <c r="Q92" s="78">
        <v>3051</v>
      </c>
      <c r="R92" s="78">
        <v>1671</v>
      </c>
      <c r="S92" s="78">
        <v>0.85</v>
      </c>
      <c r="T92" s="78" t="s">
        <v>43</v>
      </c>
      <c r="U92" s="78" t="s">
        <v>188</v>
      </c>
      <c r="V92" s="63"/>
      <c r="W92" s="63"/>
      <c r="X92" s="63"/>
      <c r="Y92" s="63"/>
      <c r="Z92" s="63"/>
    </row>
    <row r="93" spans="1:27" s="41" customFormat="1" ht="24">
      <c r="A93" s="117"/>
      <c r="B93" s="122" t="s">
        <v>1663</v>
      </c>
      <c r="C93" s="118" t="s">
        <v>1977</v>
      </c>
      <c r="D93" s="119"/>
      <c r="E93" s="120"/>
      <c r="F93" s="119"/>
      <c r="G93" s="119" t="s">
        <v>1719</v>
      </c>
      <c r="H93" s="119"/>
      <c r="I93" s="119"/>
      <c r="J93" s="119" t="s">
        <v>1720</v>
      </c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1"/>
      <c r="W93" s="121"/>
      <c r="X93" s="121"/>
      <c r="Y93" s="121"/>
      <c r="Z93" s="121"/>
      <c r="AA93" s="41">
        <f>ROUND((130%*0.85*100),0)</f>
        <v>111</v>
      </c>
    </row>
    <row r="94" spans="1:27" s="41" customFormat="1" ht="24">
      <c r="A94" s="117"/>
      <c r="B94" s="122" t="s">
        <v>1666</v>
      </c>
      <c r="C94" s="118" t="s">
        <v>1978</v>
      </c>
      <c r="D94" s="119"/>
      <c r="E94" s="120"/>
      <c r="F94" s="119"/>
      <c r="G94" s="119" t="s">
        <v>1721</v>
      </c>
      <c r="H94" s="119"/>
      <c r="I94" s="119"/>
      <c r="J94" s="119" t="s">
        <v>1722</v>
      </c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1"/>
      <c r="W94" s="121"/>
      <c r="X94" s="121"/>
      <c r="Y94" s="121"/>
      <c r="Z94" s="121"/>
      <c r="AA94" s="41">
        <f>ROUND((89%*(0.85*0.8)*100),0)</f>
        <v>61</v>
      </c>
    </row>
    <row r="95" spans="1:26" ht="60">
      <c r="A95" s="74">
        <v>29</v>
      </c>
      <c r="B95" s="75" t="s">
        <v>98</v>
      </c>
      <c r="C95" s="76">
        <v>0.02</v>
      </c>
      <c r="D95" s="77">
        <v>2426.18</v>
      </c>
      <c r="E95" s="78">
        <v>149.87</v>
      </c>
      <c r="F95" s="77" t="s">
        <v>99</v>
      </c>
      <c r="G95" s="77" t="s">
        <v>189</v>
      </c>
      <c r="H95" s="77">
        <v>3</v>
      </c>
      <c r="I95" s="77" t="s">
        <v>190</v>
      </c>
      <c r="J95" s="77">
        <v>351</v>
      </c>
      <c r="K95" s="78">
        <v>38</v>
      </c>
      <c r="L95" s="78" t="s">
        <v>42</v>
      </c>
      <c r="M95" s="78">
        <v>80</v>
      </c>
      <c r="N95" s="78">
        <v>45</v>
      </c>
      <c r="O95" s="78">
        <v>6</v>
      </c>
      <c r="P95" s="78">
        <v>3</v>
      </c>
      <c r="Q95" s="78">
        <v>66</v>
      </c>
      <c r="R95" s="78">
        <v>30</v>
      </c>
      <c r="S95" s="78">
        <v>0.85</v>
      </c>
      <c r="T95" s="78" t="s">
        <v>43</v>
      </c>
      <c r="U95" s="78" t="s">
        <v>191</v>
      </c>
      <c r="V95" s="63"/>
      <c r="W95" s="63"/>
      <c r="X95" s="63"/>
      <c r="Y95" s="63"/>
      <c r="Z95" s="63"/>
    </row>
    <row r="96" spans="1:27" s="41" customFormat="1" ht="24">
      <c r="A96" s="117"/>
      <c r="B96" s="122" t="s">
        <v>1663</v>
      </c>
      <c r="C96" s="118" t="s">
        <v>1981</v>
      </c>
      <c r="D96" s="119"/>
      <c r="E96" s="120"/>
      <c r="F96" s="119"/>
      <c r="G96" s="119" t="s">
        <v>1723</v>
      </c>
      <c r="H96" s="119"/>
      <c r="I96" s="119"/>
      <c r="J96" s="119" t="s">
        <v>1724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1"/>
      <c r="W96" s="121"/>
      <c r="X96" s="121"/>
      <c r="Y96" s="121"/>
      <c r="Z96" s="121"/>
      <c r="AA96" s="41">
        <f>ROUND((80%*0.85*100),0)</f>
        <v>68</v>
      </c>
    </row>
    <row r="97" spans="1:27" s="41" customFormat="1" ht="24">
      <c r="A97" s="117"/>
      <c r="B97" s="122" t="s">
        <v>1666</v>
      </c>
      <c r="C97" s="118" t="s">
        <v>1982</v>
      </c>
      <c r="D97" s="119"/>
      <c r="E97" s="120"/>
      <c r="F97" s="119"/>
      <c r="G97" s="119" t="s">
        <v>1689</v>
      </c>
      <c r="H97" s="119"/>
      <c r="I97" s="119"/>
      <c r="J97" s="119" t="s">
        <v>1725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1"/>
      <c r="W97" s="121"/>
      <c r="X97" s="121"/>
      <c r="Y97" s="121"/>
      <c r="Z97" s="121"/>
      <c r="AA97" s="41">
        <f>ROUND((45%*(0.85*0.8)*100),0)</f>
        <v>31</v>
      </c>
    </row>
    <row r="98" spans="1:26" ht="60">
      <c r="A98" s="74">
        <v>30</v>
      </c>
      <c r="B98" s="75" t="s">
        <v>192</v>
      </c>
      <c r="C98" s="76">
        <v>0.008</v>
      </c>
      <c r="D98" s="77">
        <v>14758.76</v>
      </c>
      <c r="E98" s="78" t="s">
        <v>104</v>
      </c>
      <c r="F98" s="77" t="s">
        <v>105</v>
      </c>
      <c r="G98" s="77" t="s">
        <v>193</v>
      </c>
      <c r="H98" s="77" t="s">
        <v>194</v>
      </c>
      <c r="I98" s="77" t="s">
        <v>195</v>
      </c>
      <c r="J98" s="77">
        <v>1024</v>
      </c>
      <c r="K98" s="78" t="s">
        <v>196</v>
      </c>
      <c r="L98" s="78" t="s">
        <v>42</v>
      </c>
      <c r="M98" s="78">
        <v>105</v>
      </c>
      <c r="N98" s="78">
        <v>65</v>
      </c>
      <c r="O98" s="78">
        <v>57</v>
      </c>
      <c r="P98" s="78">
        <v>30</v>
      </c>
      <c r="Q98" s="78">
        <v>608</v>
      </c>
      <c r="R98" s="78">
        <v>301</v>
      </c>
      <c r="S98" s="78">
        <v>0.85</v>
      </c>
      <c r="T98" s="78" t="s">
        <v>43</v>
      </c>
      <c r="U98" s="78" t="s">
        <v>197</v>
      </c>
      <c r="V98" s="63"/>
      <c r="W98" s="63"/>
      <c r="X98" s="63"/>
      <c r="Y98" s="63"/>
      <c r="Z98" s="63"/>
    </row>
    <row r="99" spans="1:27" s="41" customFormat="1" ht="24">
      <c r="A99" s="117"/>
      <c r="B99" s="122" t="s">
        <v>1663</v>
      </c>
      <c r="C99" s="118" t="s">
        <v>1983</v>
      </c>
      <c r="D99" s="119"/>
      <c r="E99" s="120"/>
      <c r="F99" s="119"/>
      <c r="G99" s="119" t="s">
        <v>1672</v>
      </c>
      <c r="H99" s="119"/>
      <c r="I99" s="119"/>
      <c r="J99" s="119" t="s">
        <v>1726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1"/>
      <c r="W99" s="121"/>
      <c r="X99" s="121"/>
      <c r="Y99" s="121"/>
      <c r="Z99" s="121"/>
      <c r="AA99" s="41">
        <f>ROUND((105%*0.85*100),0)</f>
        <v>89</v>
      </c>
    </row>
    <row r="100" spans="1:27" s="41" customFormat="1" ht="24">
      <c r="A100" s="117"/>
      <c r="B100" s="122" t="s">
        <v>1666</v>
      </c>
      <c r="C100" s="118" t="s">
        <v>1984</v>
      </c>
      <c r="D100" s="119"/>
      <c r="E100" s="120"/>
      <c r="F100" s="119"/>
      <c r="G100" s="119" t="s">
        <v>1725</v>
      </c>
      <c r="H100" s="119"/>
      <c r="I100" s="119"/>
      <c r="J100" s="119" t="s">
        <v>1727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1"/>
      <c r="W100" s="121"/>
      <c r="X100" s="121"/>
      <c r="Y100" s="121"/>
      <c r="Z100" s="121"/>
      <c r="AA100" s="41">
        <f>ROUND((65%*(0.85*0.8)*100),0)</f>
        <v>44</v>
      </c>
    </row>
    <row r="101" spans="1:26" ht="48">
      <c r="A101" s="69">
        <v>31</v>
      </c>
      <c r="B101" s="70" t="s">
        <v>198</v>
      </c>
      <c r="C101" s="71">
        <v>0.816</v>
      </c>
      <c r="D101" s="72">
        <v>578</v>
      </c>
      <c r="E101" s="73" t="s">
        <v>199</v>
      </c>
      <c r="F101" s="72"/>
      <c r="G101" s="72">
        <v>472</v>
      </c>
      <c r="H101" s="72" t="s">
        <v>200</v>
      </c>
      <c r="I101" s="72"/>
      <c r="J101" s="72">
        <v>2247</v>
      </c>
      <c r="K101" s="73" t="s">
        <v>201</v>
      </c>
      <c r="L101" s="73" t="s">
        <v>48</v>
      </c>
      <c r="M101" s="73">
        <v>80</v>
      </c>
      <c r="N101" s="73">
        <v>45</v>
      </c>
      <c r="O101" s="73"/>
      <c r="P101" s="73"/>
      <c r="Q101" s="73"/>
      <c r="R101" s="73"/>
      <c r="S101" s="73">
        <v>0.85</v>
      </c>
      <c r="T101" s="73" t="s">
        <v>43</v>
      </c>
      <c r="U101" s="73"/>
      <c r="V101" s="63"/>
      <c r="W101" s="63"/>
      <c r="X101" s="63"/>
      <c r="Y101" s="63"/>
      <c r="Z101" s="63"/>
    </row>
    <row r="102" spans="1:26" ht="60">
      <c r="A102" s="74">
        <v>32</v>
      </c>
      <c r="B102" s="75" t="s">
        <v>202</v>
      </c>
      <c r="C102" s="76">
        <v>0.062</v>
      </c>
      <c r="D102" s="77">
        <v>1501.65</v>
      </c>
      <c r="E102" s="78" t="s">
        <v>203</v>
      </c>
      <c r="F102" s="77" t="s">
        <v>204</v>
      </c>
      <c r="G102" s="77" t="s">
        <v>205</v>
      </c>
      <c r="H102" s="77" t="s">
        <v>206</v>
      </c>
      <c r="I102" s="77">
        <v>18</v>
      </c>
      <c r="J102" s="77">
        <v>982</v>
      </c>
      <c r="K102" s="78" t="s">
        <v>207</v>
      </c>
      <c r="L102" s="78" t="s">
        <v>42</v>
      </c>
      <c r="M102" s="78">
        <v>90</v>
      </c>
      <c r="N102" s="78">
        <v>85</v>
      </c>
      <c r="O102" s="78">
        <v>51</v>
      </c>
      <c r="P102" s="78">
        <v>41</v>
      </c>
      <c r="Q102" s="78">
        <v>550</v>
      </c>
      <c r="R102" s="78">
        <v>416</v>
      </c>
      <c r="S102" s="78">
        <v>0.85</v>
      </c>
      <c r="T102" s="78" t="s">
        <v>43</v>
      </c>
      <c r="U102" s="78" t="s">
        <v>208</v>
      </c>
      <c r="V102" s="63"/>
      <c r="W102" s="63"/>
      <c r="X102" s="63"/>
      <c r="Y102" s="63"/>
      <c r="Z102" s="63"/>
    </row>
    <row r="103" spans="1:27" s="41" customFormat="1" ht="24">
      <c r="A103" s="117"/>
      <c r="B103" s="122" t="s">
        <v>1663</v>
      </c>
      <c r="C103" s="118" t="s">
        <v>1985</v>
      </c>
      <c r="D103" s="119"/>
      <c r="E103" s="120"/>
      <c r="F103" s="119"/>
      <c r="G103" s="119" t="s">
        <v>1728</v>
      </c>
      <c r="H103" s="119"/>
      <c r="I103" s="119"/>
      <c r="J103" s="119" t="s">
        <v>1729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1"/>
      <c r="W103" s="121"/>
      <c r="X103" s="121"/>
      <c r="Y103" s="121"/>
      <c r="Z103" s="121"/>
      <c r="AA103" s="41">
        <f>ROUND((90%*0.85*100),0)</f>
        <v>77</v>
      </c>
    </row>
    <row r="104" spans="1:27" s="41" customFormat="1" ht="24">
      <c r="A104" s="117"/>
      <c r="B104" s="122" t="s">
        <v>1666</v>
      </c>
      <c r="C104" s="118" t="s">
        <v>1986</v>
      </c>
      <c r="D104" s="119"/>
      <c r="E104" s="120"/>
      <c r="F104" s="119"/>
      <c r="G104" s="119" t="s">
        <v>1730</v>
      </c>
      <c r="H104" s="119"/>
      <c r="I104" s="119"/>
      <c r="J104" s="119" t="s">
        <v>1731</v>
      </c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1"/>
      <c r="W104" s="121"/>
      <c r="X104" s="121"/>
      <c r="Y104" s="121"/>
      <c r="Z104" s="121"/>
      <c r="AA104" s="41">
        <f>ROUND((85%*(0.85*0.8)*100),0)</f>
        <v>58</v>
      </c>
    </row>
    <row r="105" spans="1:26" ht="48">
      <c r="A105" s="69">
        <v>33</v>
      </c>
      <c r="B105" s="70" t="s">
        <v>127</v>
      </c>
      <c r="C105" s="71">
        <v>0.062</v>
      </c>
      <c r="D105" s="72">
        <v>11820</v>
      </c>
      <c r="E105" s="73" t="s">
        <v>128</v>
      </c>
      <c r="F105" s="72"/>
      <c r="G105" s="72">
        <v>733</v>
      </c>
      <c r="H105" s="72" t="s">
        <v>209</v>
      </c>
      <c r="I105" s="72"/>
      <c r="J105" s="72">
        <v>3750</v>
      </c>
      <c r="K105" s="73" t="s">
        <v>210</v>
      </c>
      <c r="L105" s="73" t="s">
        <v>48</v>
      </c>
      <c r="M105" s="73">
        <v>80</v>
      </c>
      <c r="N105" s="73">
        <v>45</v>
      </c>
      <c r="O105" s="73"/>
      <c r="P105" s="73"/>
      <c r="Q105" s="73"/>
      <c r="R105" s="73"/>
      <c r="S105" s="73">
        <v>0.85</v>
      </c>
      <c r="T105" s="73" t="s">
        <v>43</v>
      </c>
      <c r="U105" s="73"/>
      <c r="V105" s="63"/>
      <c r="W105" s="63"/>
      <c r="X105" s="63"/>
      <c r="Y105" s="63"/>
      <c r="Z105" s="63"/>
    </row>
    <row r="106" spans="1:26" ht="60">
      <c r="A106" s="74">
        <v>34</v>
      </c>
      <c r="B106" s="75" t="s">
        <v>211</v>
      </c>
      <c r="C106" s="76">
        <v>0.01</v>
      </c>
      <c r="D106" s="77">
        <v>933.33</v>
      </c>
      <c r="E106" s="78" t="s">
        <v>212</v>
      </c>
      <c r="F106" s="77" t="s">
        <v>213</v>
      </c>
      <c r="G106" s="77" t="s">
        <v>214</v>
      </c>
      <c r="H106" s="77">
        <v>8</v>
      </c>
      <c r="I106" s="77">
        <v>1</v>
      </c>
      <c r="J106" s="77">
        <v>105</v>
      </c>
      <c r="K106" s="78" t="s">
        <v>215</v>
      </c>
      <c r="L106" s="78" t="s">
        <v>42</v>
      </c>
      <c r="M106" s="78">
        <v>128</v>
      </c>
      <c r="N106" s="78">
        <v>83</v>
      </c>
      <c r="O106" s="78">
        <v>10</v>
      </c>
      <c r="P106" s="78">
        <v>6</v>
      </c>
      <c r="Q106" s="78">
        <v>103</v>
      </c>
      <c r="R106" s="78">
        <v>54</v>
      </c>
      <c r="S106" s="78">
        <v>0.85</v>
      </c>
      <c r="T106" s="78" t="s">
        <v>43</v>
      </c>
      <c r="U106" s="78">
        <v>7</v>
      </c>
      <c r="V106" s="63"/>
      <c r="W106" s="63"/>
      <c r="X106" s="63"/>
      <c r="Y106" s="63"/>
      <c r="Z106" s="63"/>
    </row>
    <row r="107" spans="1:27" s="41" customFormat="1" ht="24">
      <c r="A107" s="117"/>
      <c r="B107" s="122" t="s">
        <v>1663</v>
      </c>
      <c r="C107" s="118" t="s">
        <v>1987</v>
      </c>
      <c r="D107" s="119"/>
      <c r="E107" s="120"/>
      <c r="F107" s="119"/>
      <c r="G107" s="119" t="s">
        <v>1732</v>
      </c>
      <c r="H107" s="119"/>
      <c r="I107" s="119"/>
      <c r="J107" s="119" t="s">
        <v>1733</v>
      </c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1"/>
      <c r="W107" s="121"/>
      <c r="X107" s="121"/>
      <c r="Y107" s="121"/>
      <c r="Z107" s="121"/>
      <c r="AA107" s="41">
        <f>ROUND((128%*0.85*100),0)</f>
        <v>109</v>
      </c>
    </row>
    <row r="108" spans="1:27" s="41" customFormat="1" ht="24">
      <c r="A108" s="117"/>
      <c r="B108" s="122" t="s">
        <v>1666</v>
      </c>
      <c r="C108" s="118" t="s">
        <v>1988</v>
      </c>
      <c r="D108" s="119"/>
      <c r="E108" s="120"/>
      <c r="F108" s="119"/>
      <c r="G108" s="119" t="s">
        <v>1723</v>
      </c>
      <c r="H108" s="119"/>
      <c r="I108" s="119"/>
      <c r="J108" s="119" t="s">
        <v>1734</v>
      </c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1"/>
      <c r="W108" s="121"/>
      <c r="X108" s="121"/>
      <c r="Y108" s="121"/>
      <c r="Z108" s="121"/>
      <c r="AA108" s="41">
        <f>ROUND((83%*(0.85*0.8)*100),0)</f>
        <v>56</v>
      </c>
    </row>
    <row r="109" spans="1:26" ht="72">
      <c r="A109" s="69">
        <v>35</v>
      </c>
      <c r="B109" s="70" t="s">
        <v>216</v>
      </c>
      <c r="C109" s="71">
        <v>1</v>
      </c>
      <c r="D109" s="72">
        <v>35.45</v>
      </c>
      <c r="E109" s="73" t="s">
        <v>217</v>
      </c>
      <c r="F109" s="72"/>
      <c r="G109" s="72">
        <v>35</v>
      </c>
      <c r="H109" s="72" t="s">
        <v>218</v>
      </c>
      <c r="I109" s="72"/>
      <c r="J109" s="72">
        <v>189</v>
      </c>
      <c r="K109" s="73" t="s">
        <v>219</v>
      </c>
      <c r="L109" s="73" t="s">
        <v>48</v>
      </c>
      <c r="M109" s="73">
        <v>128</v>
      </c>
      <c r="N109" s="73">
        <v>83</v>
      </c>
      <c r="O109" s="73"/>
      <c r="P109" s="73"/>
      <c r="Q109" s="73"/>
      <c r="R109" s="73"/>
      <c r="S109" s="73">
        <v>0.85</v>
      </c>
      <c r="T109" s="73" t="s">
        <v>43</v>
      </c>
      <c r="U109" s="73"/>
      <c r="V109" s="63"/>
      <c r="W109" s="63"/>
      <c r="X109" s="63"/>
      <c r="Y109" s="63"/>
      <c r="Z109" s="63"/>
    </row>
    <row r="110" spans="1:26" ht="60">
      <c r="A110" s="74">
        <v>36</v>
      </c>
      <c r="B110" s="75" t="s">
        <v>220</v>
      </c>
      <c r="C110" s="76">
        <v>0.01</v>
      </c>
      <c r="D110" s="77">
        <v>933.33</v>
      </c>
      <c r="E110" s="78" t="s">
        <v>212</v>
      </c>
      <c r="F110" s="77" t="s">
        <v>213</v>
      </c>
      <c r="G110" s="77" t="s">
        <v>214</v>
      </c>
      <c r="H110" s="77">
        <v>8</v>
      </c>
      <c r="I110" s="77">
        <v>1</v>
      </c>
      <c r="J110" s="77">
        <v>105</v>
      </c>
      <c r="K110" s="78" t="s">
        <v>215</v>
      </c>
      <c r="L110" s="78" t="s">
        <v>42</v>
      </c>
      <c r="M110" s="78">
        <v>128</v>
      </c>
      <c r="N110" s="78">
        <v>83</v>
      </c>
      <c r="O110" s="78">
        <v>10</v>
      </c>
      <c r="P110" s="78">
        <v>6</v>
      </c>
      <c r="Q110" s="78">
        <v>103</v>
      </c>
      <c r="R110" s="78">
        <v>54</v>
      </c>
      <c r="S110" s="78">
        <v>0.85</v>
      </c>
      <c r="T110" s="78" t="s">
        <v>43</v>
      </c>
      <c r="U110" s="78">
        <v>7</v>
      </c>
      <c r="V110" s="63"/>
      <c r="W110" s="63"/>
      <c r="X110" s="63"/>
      <c r="Y110" s="63"/>
      <c r="Z110" s="63"/>
    </row>
    <row r="111" spans="1:27" s="41" customFormat="1" ht="24">
      <c r="A111" s="117"/>
      <c r="B111" s="122" t="s">
        <v>1663</v>
      </c>
      <c r="C111" s="118" t="s">
        <v>1987</v>
      </c>
      <c r="D111" s="119"/>
      <c r="E111" s="120"/>
      <c r="F111" s="119"/>
      <c r="G111" s="119" t="s">
        <v>1732</v>
      </c>
      <c r="H111" s="119"/>
      <c r="I111" s="119"/>
      <c r="J111" s="119" t="s">
        <v>1733</v>
      </c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1"/>
      <c r="W111" s="121"/>
      <c r="X111" s="121"/>
      <c r="Y111" s="121"/>
      <c r="Z111" s="121"/>
      <c r="AA111" s="41">
        <f>ROUND((128%*0.85*100),0)</f>
        <v>109</v>
      </c>
    </row>
    <row r="112" spans="1:27" s="41" customFormat="1" ht="24">
      <c r="A112" s="117"/>
      <c r="B112" s="122" t="s">
        <v>1666</v>
      </c>
      <c r="C112" s="118" t="s">
        <v>1988</v>
      </c>
      <c r="D112" s="119"/>
      <c r="E112" s="120"/>
      <c r="F112" s="119"/>
      <c r="G112" s="119" t="s">
        <v>1723</v>
      </c>
      <c r="H112" s="119"/>
      <c r="I112" s="119"/>
      <c r="J112" s="119" t="s">
        <v>1734</v>
      </c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1"/>
      <c r="W112" s="121"/>
      <c r="X112" s="121"/>
      <c r="Y112" s="121"/>
      <c r="Z112" s="121"/>
      <c r="AA112" s="41">
        <f>ROUND((83%*(0.85*0.8)*100),0)</f>
        <v>56</v>
      </c>
    </row>
    <row r="113" spans="1:26" ht="72">
      <c r="A113" s="69">
        <v>37</v>
      </c>
      <c r="B113" s="70" t="s">
        <v>221</v>
      </c>
      <c r="C113" s="71">
        <v>1</v>
      </c>
      <c r="D113" s="72">
        <v>40.1</v>
      </c>
      <c r="E113" s="73" t="s">
        <v>222</v>
      </c>
      <c r="F113" s="72"/>
      <c r="G113" s="72">
        <v>40</v>
      </c>
      <c r="H113" s="72" t="s">
        <v>223</v>
      </c>
      <c r="I113" s="72"/>
      <c r="J113" s="72">
        <v>251</v>
      </c>
      <c r="K113" s="73" t="s">
        <v>224</v>
      </c>
      <c r="L113" s="73" t="s">
        <v>48</v>
      </c>
      <c r="M113" s="73">
        <v>128</v>
      </c>
      <c r="N113" s="73">
        <v>83</v>
      </c>
      <c r="O113" s="73"/>
      <c r="P113" s="73"/>
      <c r="Q113" s="73"/>
      <c r="R113" s="73"/>
      <c r="S113" s="73">
        <v>0.85</v>
      </c>
      <c r="T113" s="73" t="s">
        <v>43</v>
      </c>
      <c r="U113" s="73"/>
      <c r="V113" s="63"/>
      <c r="W113" s="63"/>
      <c r="X113" s="63"/>
      <c r="Y113" s="63"/>
      <c r="Z113" s="63"/>
    </row>
    <row r="114" spans="1:26" ht="60">
      <c r="A114" s="74">
        <v>38</v>
      </c>
      <c r="B114" s="75" t="s">
        <v>225</v>
      </c>
      <c r="C114" s="76">
        <v>0.03</v>
      </c>
      <c r="D114" s="77">
        <v>8743.19</v>
      </c>
      <c r="E114" s="78" t="s">
        <v>226</v>
      </c>
      <c r="F114" s="77" t="s">
        <v>227</v>
      </c>
      <c r="G114" s="77" t="s">
        <v>228</v>
      </c>
      <c r="H114" s="77" t="s">
        <v>229</v>
      </c>
      <c r="I114" s="77">
        <v>7</v>
      </c>
      <c r="J114" s="77">
        <v>1711</v>
      </c>
      <c r="K114" s="78" t="s">
        <v>230</v>
      </c>
      <c r="L114" s="78" t="s">
        <v>42</v>
      </c>
      <c r="M114" s="78">
        <v>128</v>
      </c>
      <c r="N114" s="78">
        <v>83</v>
      </c>
      <c r="O114" s="78">
        <v>38</v>
      </c>
      <c r="P114" s="78">
        <v>21</v>
      </c>
      <c r="Q114" s="78">
        <v>407</v>
      </c>
      <c r="R114" s="78">
        <v>211</v>
      </c>
      <c r="S114" s="78">
        <v>0.85</v>
      </c>
      <c r="T114" s="78" t="s">
        <v>43</v>
      </c>
      <c r="U114" s="78" t="s">
        <v>231</v>
      </c>
      <c r="V114" s="63"/>
      <c r="W114" s="63"/>
      <c r="X114" s="63"/>
      <c r="Y114" s="63"/>
      <c r="Z114" s="63"/>
    </row>
    <row r="115" spans="1:27" s="41" customFormat="1" ht="24">
      <c r="A115" s="117"/>
      <c r="B115" s="122" t="s">
        <v>1663</v>
      </c>
      <c r="C115" s="118" t="s">
        <v>1987</v>
      </c>
      <c r="D115" s="119"/>
      <c r="E115" s="120"/>
      <c r="F115" s="119"/>
      <c r="G115" s="119" t="s">
        <v>1735</v>
      </c>
      <c r="H115" s="119"/>
      <c r="I115" s="119"/>
      <c r="J115" s="119" t="s">
        <v>1736</v>
      </c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1"/>
      <c r="W115" s="121"/>
      <c r="X115" s="121"/>
      <c r="Y115" s="121"/>
      <c r="Z115" s="121"/>
      <c r="AA115" s="41">
        <f>ROUND((128%*0.85*100),0)</f>
        <v>109</v>
      </c>
    </row>
    <row r="116" spans="1:27" s="41" customFormat="1" ht="24">
      <c r="A116" s="117"/>
      <c r="B116" s="122" t="s">
        <v>1666</v>
      </c>
      <c r="C116" s="118" t="s">
        <v>1988</v>
      </c>
      <c r="D116" s="119"/>
      <c r="E116" s="120"/>
      <c r="F116" s="119"/>
      <c r="G116" s="119" t="s">
        <v>1694</v>
      </c>
      <c r="H116" s="119"/>
      <c r="I116" s="119"/>
      <c r="J116" s="119" t="s">
        <v>1737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1"/>
      <c r="W116" s="121"/>
      <c r="X116" s="121"/>
      <c r="Y116" s="121"/>
      <c r="Z116" s="121"/>
      <c r="AA116" s="41">
        <f>ROUND((83%*(0.85*0.8)*100),0)</f>
        <v>56</v>
      </c>
    </row>
    <row r="117" spans="1:26" ht="60">
      <c r="A117" s="74">
        <v>39</v>
      </c>
      <c r="B117" s="75" t="s">
        <v>232</v>
      </c>
      <c r="C117" s="76">
        <v>0.03</v>
      </c>
      <c r="D117" s="77">
        <v>12034.57</v>
      </c>
      <c r="E117" s="78" t="s">
        <v>233</v>
      </c>
      <c r="F117" s="77" t="s">
        <v>227</v>
      </c>
      <c r="G117" s="77" t="s">
        <v>234</v>
      </c>
      <c r="H117" s="77" t="s">
        <v>235</v>
      </c>
      <c r="I117" s="77">
        <v>7</v>
      </c>
      <c r="J117" s="77">
        <v>2321</v>
      </c>
      <c r="K117" s="78" t="s">
        <v>236</v>
      </c>
      <c r="L117" s="78" t="s">
        <v>42</v>
      </c>
      <c r="M117" s="78">
        <v>128</v>
      </c>
      <c r="N117" s="78">
        <v>83</v>
      </c>
      <c r="O117" s="78">
        <v>38</v>
      </c>
      <c r="P117" s="78">
        <v>21</v>
      </c>
      <c r="Q117" s="78">
        <v>407</v>
      </c>
      <c r="R117" s="78">
        <v>211</v>
      </c>
      <c r="S117" s="78">
        <v>0.85</v>
      </c>
      <c r="T117" s="78" t="s">
        <v>43</v>
      </c>
      <c r="U117" s="78" t="s">
        <v>231</v>
      </c>
      <c r="V117" s="63"/>
      <c r="W117" s="63"/>
      <c r="X117" s="63"/>
      <c r="Y117" s="63"/>
      <c r="Z117" s="63"/>
    </row>
    <row r="118" spans="1:27" s="41" customFormat="1" ht="24">
      <c r="A118" s="117"/>
      <c r="B118" s="122" t="s">
        <v>1663</v>
      </c>
      <c r="C118" s="118" t="s">
        <v>1987</v>
      </c>
      <c r="D118" s="119"/>
      <c r="E118" s="120"/>
      <c r="F118" s="119"/>
      <c r="G118" s="119" t="s">
        <v>1735</v>
      </c>
      <c r="H118" s="119"/>
      <c r="I118" s="119"/>
      <c r="J118" s="119" t="s">
        <v>1736</v>
      </c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1"/>
      <c r="W118" s="121"/>
      <c r="X118" s="121"/>
      <c r="Y118" s="121"/>
      <c r="Z118" s="121"/>
      <c r="AA118" s="41">
        <f>ROUND((128%*0.85*100),0)</f>
        <v>109</v>
      </c>
    </row>
    <row r="119" spans="1:27" s="41" customFormat="1" ht="24">
      <c r="A119" s="117"/>
      <c r="B119" s="122" t="s">
        <v>1666</v>
      </c>
      <c r="C119" s="118" t="s">
        <v>1988</v>
      </c>
      <c r="D119" s="119"/>
      <c r="E119" s="120"/>
      <c r="F119" s="119"/>
      <c r="G119" s="119" t="s">
        <v>1694</v>
      </c>
      <c r="H119" s="119"/>
      <c r="I119" s="119"/>
      <c r="J119" s="119" t="s">
        <v>1737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1"/>
      <c r="W119" s="121"/>
      <c r="X119" s="121"/>
      <c r="Y119" s="121"/>
      <c r="Z119" s="121"/>
      <c r="AA119" s="41">
        <f>ROUND((83%*(0.85*0.8)*100),0)</f>
        <v>56</v>
      </c>
    </row>
    <row r="120" spans="1:26" ht="84">
      <c r="A120" s="69">
        <v>40</v>
      </c>
      <c r="B120" s="70" t="s">
        <v>237</v>
      </c>
      <c r="C120" s="71">
        <v>3</v>
      </c>
      <c r="D120" s="72">
        <v>67.3</v>
      </c>
      <c r="E120" s="73" t="s">
        <v>238</v>
      </c>
      <c r="F120" s="72"/>
      <c r="G120" s="72">
        <v>202</v>
      </c>
      <c r="H120" s="72" t="s">
        <v>239</v>
      </c>
      <c r="I120" s="72"/>
      <c r="J120" s="72">
        <v>1304</v>
      </c>
      <c r="K120" s="73" t="s">
        <v>240</v>
      </c>
      <c r="L120" s="73" t="s">
        <v>48</v>
      </c>
      <c r="M120" s="73">
        <v>128</v>
      </c>
      <c r="N120" s="73">
        <v>83</v>
      </c>
      <c r="O120" s="73"/>
      <c r="P120" s="73"/>
      <c r="Q120" s="73"/>
      <c r="R120" s="73"/>
      <c r="S120" s="73">
        <v>0.85</v>
      </c>
      <c r="T120" s="73" t="s">
        <v>43</v>
      </c>
      <c r="U120" s="73"/>
      <c r="V120" s="63"/>
      <c r="W120" s="63"/>
      <c r="X120" s="63"/>
      <c r="Y120" s="63"/>
      <c r="Z120" s="63"/>
    </row>
    <row r="121" spans="1:26" ht="72">
      <c r="A121" s="74">
        <v>41</v>
      </c>
      <c r="B121" s="75" t="s">
        <v>241</v>
      </c>
      <c r="C121" s="76">
        <v>0.85</v>
      </c>
      <c r="D121" s="77">
        <v>292.24</v>
      </c>
      <c r="E121" s="78" t="s">
        <v>242</v>
      </c>
      <c r="F121" s="77" t="s">
        <v>243</v>
      </c>
      <c r="G121" s="77" t="s">
        <v>244</v>
      </c>
      <c r="H121" s="77" t="s">
        <v>245</v>
      </c>
      <c r="I121" s="77" t="s">
        <v>246</v>
      </c>
      <c r="J121" s="77">
        <v>1114</v>
      </c>
      <c r="K121" s="78" t="s">
        <v>247</v>
      </c>
      <c r="L121" s="78" t="s">
        <v>42</v>
      </c>
      <c r="M121" s="78">
        <v>130</v>
      </c>
      <c r="N121" s="78">
        <v>89</v>
      </c>
      <c r="O121" s="78">
        <v>42</v>
      </c>
      <c r="P121" s="78">
        <v>24</v>
      </c>
      <c r="Q121" s="78">
        <v>445</v>
      </c>
      <c r="R121" s="78">
        <v>244</v>
      </c>
      <c r="S121" s="78">
        <v>0.85</v>
      </c>
      <c r="T121" s="78" t="s">
        <v>43</v>
      </c>
      <c r="U121" s="78" t="s">
        <v>248</v>
      </c>
      <c r="V121" s="63"/>
      <c r="W121" s="63"/>
      <c r="X121" s="63"/>
      <c r="Y121" s="63"/>
      <c r="Z121" s="63"/>
    </row>
    <row r="122" spans="1:27" s="41" customFormat="1" ht="24">
      <c r="A122" s="117"/>
      <c r="B122" s="122" t="s">
        <v>1663</v>
      </c>
      <c r="C122" s="118" t="s">
        <v>1977</v>
      </c>
      <c r="D122" s="119"/>
      <c r="E122" s="120"/>
      <c r="F122" s="119"/>
      <c r="G122" s="119" t="s">
        <v>1711</v>
      </c>
      <c r="H122" s="119"/>
      <c r="I122" s="119"/>
      <c r="J122" s="119" t="s">
        <v>1738</v>
      </c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1"/>
      <c r="W122" s="121"/>
      <c r="X122" s="121"/>
      <c r="Y122" s="121"/>
      <c r="Z122" s="121"/>
      <c r="AA122" s="41">
        <f>ROUND((130%*0.85*100),0)</f>
        <v>111</v>
      </c>
    </row>
    <row r="123" spans="1:27" s="41" customFormat="1" ht="24">
      <c r="A123" s="117"/>
      <c r="B123" s="122" t="s">
        <v>1666</v>
      </c>
      <c r="C123" s="118" t="s">
        <v>1978</v>
      </c>
      <c r="D123" s="119"/>
      <c r="E123" s="120"/>
      <c r="F123" s="119"/>
      <c r="G123" s="119" t="s">
        <v>1739</v>
      </c>
      <c r="H123" s="119"/>
      <c r="I123" s="119"/>
      <c r="J123" s="119" t="s">
        <v>1740</v>
      </c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1"/>
      <c r="W123" s="121"/>
      <c r="X123" s="121"/>
      <c r="Y123" s="121"/>
      <c r="Z123" s="121"/>
      <c r="AA123" s="41">
        <f>ROUND((89%*(0.85*0.8)*100),0)</f>
        <v>61</v>
      </c>
    </row>
    <row r="124" spans="1:26" ht="60">
      <c r="A124" s="74">
        <v>42</v>
      </c>
      <c r="B124" s="75" t="s">
        <v>249</v>
      </c>
      <c r="C124" s="76">
        <v>0.025</v>
      </c>
      <c r="D124" s="77">
        <v>21528.33</v>
      </c>
      <c r="E124" s="78" t="s">
        <v>250</v>
      </c>
      <c r="F124" s="77" t="s">
        <v>251</v>
      </c>
      <c r="G124" s="77" t="s">
        <v>252</v>
      </c>
      <c r="H124" s="77" t="s">
        <v>253</v>
      </c>
      <c r="I124" s="77" t="s">
        <v>254</v>
      </c>
      <c r="J124" s="77">
        <v>3171</v>
      </c>
      <c r="K124" s="78" t="s">
        <v>255</v>
      </c>
      <c r="L124" s="78" t="s">
        <v>42</v>
      </c>
      <c r="M124" s="78">
        <v>130</v>
      </c>
      <c r="N124" s="78">
        <v>89</v>
      </c>
      <c r="O124" s="78">
        <v>22</v>
      </c>
      <c r="P124" s="78">
        <v>13</v>
      </c>
      <c r="Q124" s="78">
        <v>235</v>
      </c>
      <c r="R124" s="78">
        <v>129</v>
      </c>
      <c r="S124" s="78">
        <v>0.85</v>
      </c>
      <c r="T124" s="78" t="s">
        <v>43</v>
      </c>
      <c r="U124" s="78" t="s">
        <v>256</v>
      </c>
      <c r="V124" s="63"/>
      <c r="W124" s="63"/>
      <c r="X124" s="63"/>
      <c r="Y124" s="63"/>
      <c r="Z124" s="63"/>
    </row>
    <row r="125" spans="1:27" s="41" customFormat="1" ht="24">
      <c r="A125" s="117"/>
      <c r="B125" s="122" t="s">
        <v>1663</v>
      </c>
      <c r="C125" s="118" t="s">
        <v>1977</v>
      </c>
      <c r="D125" s="119"/>
      <c r="E125" s="120"/>
      <c r="F125" s="119"/>
      <c r="G125" s="119" t="s">
        <v>1741</v>
      </c>
      <c r="H125" s="119"/>
      <c r="I125" s="119"/>
      <c r="J125" s="119" t="s">
        <v>1742</v>
      </c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1"/>
      <c r="W125" s="121"/>
      <c r="X125" s="121"/>
      <c r="Y125" s="121"/>
      <c r="Z125" s="121"/>
      <c r="AA125" s="41">
        <f>ROUND((130%*0.85*100),0)</f>
        <v>111</v>
      </c>
    </row>
    <row r="126" spans="1:27" s="41" customFormat="1" ht="24">
      <c r="A126" s="117"/>
      <c r="B126" s="122" t="s">
        <v>1666</v>
      </c>
      <c r="C126" s="118" t="s">
        <v>1978</v>
      </c>
      <c r="D126" s="119"/>
      <c r="E126" s="120"/>
      <c r="F126" s="119"/>
      <c r="G126" s="119" t="s">
        <v>1680</v>
      </c>
      <c r="H126" s="119"/>
      <c r="I126" s="119"/>
      <c r="J126" s="119" t="s">
        <v>1743</v>
      </c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1"/>
      <c r="W126" s="121"/>
      <c r="X126" s="121"/>
      <c r="Y126" s="121"/>
      <c r="Z126" s="121"/>
      <c r="AA126" s="41">
        <f>ROUND((89%*(0.85*0.8)*100),0)</f>
        <v>61</v>
      </c>
    </row>
    <row r="127" spans="1:26" ht="72">
      <c r="A127" s="74">
        <v>43</v>
      </c>
      <c r="B127" s="75" t="s">
        <v>241</v>
      </c>
      <c r="C127" s="76">
        <v>1.25</v>
      </c>
      <c r="D127" s="77">
        <v>292.24</v>
      </c>
      <c r="E127" s="78" t="s">
        <v>242</v>
      </c>
      <c r="F127" s="77" t="s">
        <v>243</v>
      </c>
      <c r="G127" s="77" t="s">
        <v>257</v>
      </c>
      <c r="H127" s="77" t="s">
        <v>258</v>
      </c>
      <c r="I127" s="77" t="s">
        <v>259</v>
      </c>
      <c r="J127" s="77">
        <v>1638</v>
      </c>
      <c r="K127" s="78" t="s">
        <v>260</v>
      </c>
      <c r="L127" s="78" t="s">
        <v>42</v>
      </c>
      <c r="M127" s="78">
        <v>130</v>
      </c>
      <c r="N127" s="78">
        <v>89</v>
      </c>
      <c r="O127" s="78">
        <v>61</v>
      </c>
      <c r="P127" s="78">
        <v>36</v>
      </c>
      <c r="Q127" s="78">
        <v>655</v>
      </c>
      <c r="R127" s="78">
        <v>359</v>
      </c>
      <c r="S127" s="78">
        <v>0.85</v>
      </c>
      <c r="T127" s="78" t="s">
        <v>43</v>
      </c>
      <c r="U127" s="78" t="s">
        <v>261</v>
      </c>
      <c r="V127" s="63"/>
      <c r="W127" s="63"/>
      <c r="X127" s="63"/>
      <c r="Y127" s="63"/>
      <c r="Z127" s="63"/>
    </row>
    <row r="128" spans="1:27" s="41" customFormat="1" ht="24">
      <c r="A128" s="117"/>
      <c r="B128" s="122" t="s">
        <v>1663</v>
      </c>
      <c r="C128" s="118" t="s">
        <v>1977</v>
      </c>
      <c r="D128" s="119"/>
      <c r="E128" s="120"/>
      <c r="F128" s="119"/>
      <c r="G128" s="119" t="s">
        <v>1744</v>
      </c>
      <c r="H128" s="119"/>
      <c r="I128" s="119"/>
      <c r="J128" s="119" t="s">
        <v>1745</v>
      </c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1"/>
      <c r="W128" s="121"/>
      <c r="X128" s="121"/>
      <c r="Y128" s="121"/>
      <c r="Z128" s="121"/>
      <c r="AA128" s="41">
        <f>ROUND((130%*0.85*100),0)</f>
        <v>111</v>
      </c>
    </row>
    <row r="129" spans="1:27" s="41" customFormat="1" ht="24">
      <c r="A129" s="117"/>
      <c r="B129" s="122" t="s">
        <v>1666</v>
      </c>
      <c r="C129" s="118" t="s">
        <v>1978</v>
      </c>
      <c r="D129" s="119"/>
      <c r="E129" s="120"/>
      <c r="F129" s="119"/>
      <c r="G129" s="119" t="s">
        <v>1678</v>
      </c>
      <c r="H129" s="119"/>
      <c r="I129" s="119"/>
      <c r="J129" s="119" t="s">
        <v>1746</v>
      </c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1"/>
      <c r="W129" s="121"/>
      <c r="X129" s="121"/>
      <c r="Y129" s="121"/>
      <c r="Z129" s="121"/>
      <c r="AA129" s="41">
        <f>ROUND((89%*(0.85*0.8)*100),0)</f>
        <v>61</v>
      </c>
    </row>
    <row r="130" spans="1:26" ht="60">
      <c r="A130" s="74">
        <v>44</v>
      </c>
      <c r="B130" s="75" t="s">
        <v>262</v>
      </c>
      <c r="C130" s="76">
        <v>0.07</v>
      </c>
      <c r="D130" s="77">
        <v>3987.51</v>
      </c>
      <c r="E130" s="78" t="s">
        <v>263</v>
      </c>
      <c r="F130" s="77" t="s">
        <v>264</v>
      </c>
      <c r="G130" s="77" t="s">
        <v>265</v>
      </c>
      <c r="H130" s="77" t="s">
        <v>266</v>
      </c>
      <c r="I130" s="77" t="s">
        <v>267</v>
      </c>
      <c r="J130" s="77">
        <v>1692</v>
      </c>
      <c r="K130" s="78" t="s">
        <v>268</v>
      </c>
      <c r="L130" s="78" t="s">
        <v>42</v>
      </c>
      <c r="M130" s="78">
        <v>130</v>
      </c>
      <c r="N130" s="78">
        <v>89</v>
      </c>
      <c r="O130" s="78">
        <v>77</v>
      </c>
      <c r="P130" s="78">
        <v>45</v>
      </c>
      <c r="Q130" s="78">
        <v>822</v>
      </c>
      <c r="R130" s="78">
        <v>450</v>
      </c>
      <c r="S130" s="78">
        <v>0.85</v>
      </c>
      <c r="T130" s="78" t="s">
        <v>43</v>
      </c>
      <c r="U130" s="78" t="s">
        <v>269</v>
      </c>
      <c r="V130" s="63"/>
      <c r="W130" s="63"/>
      <c r="X130" s="63"/>
      <c r="Y130" s="63"/>
      <c r="Z130" s="63"/>
    </row>
    <row r="131" spans="1:27" s="41" customFormat="1" ht="24">
      <c r="A131" s="117"/>
      <c r="B131" s="122" t="s">
        <v>1663</v>
      </c>
      <c r="C131" s="118" t="s">
        <v>1977</v>
      </c>
      <c r="D131" s="119"/>
      <c r="E131" s="120"/>
      <c r="F131" s="119"/>
      <c r="G131" s="119" t="s">
        <v>1747</v>
      </c>
      <c r="H131" s="119"/>
      <c r="I131" s="119"/>
      <c r="J131" s="119" t="s">
        <v>1748</v>
      </c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1"/>
      <c r="W131" s="121"/>
      <c r="X131" s="121"/>
      <c r="Y131" s="121"/>
      <c r="Z131" s="121"/>
      <c r="AA131" s="41">
        <f>ROUND((130%*0.85*100),0)</f>
        <v>111</v>
      </c>
    </row>
    <row r="132" spans="1:27" s="41" customFormat="1" ht="24">
      <c r="A132" s="117"/>
      <c r="B132" s="122" t="s">
        <v>1666</v>
      </c>
      <c r="C132" s="118" t="s">
        <v>1978</v>
      </c>
      <c r="D132" s="119"/>
      <c r="E132" s="120"/>
      <c r="F132" s="119"/>
      <c r="G132" s="119" t="s">
        <v>1715</v>
      </c>
      <c r="H132" s="119"/>
      <c r="I132" s="119"/>
      <c r="J132" s="119" t="s">
        <v>1749</v>
      </c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1"/>
      <c r="W132" s="121"/>
      <c r="X132" s="121"/>
      <c r="Y132" s="121"/>
      <c r="Z132" s="121"/>
      <c r="AA132" s="41">
        <f>ROUND((89%*(0.85*0.8)*100),0)</f>
        <v>61</v>
      </c>
    </row>
    <row r="133" spans="1:26" ht="72">
      <c r="A133" s="69">
        <v>45</v>
      </c>
      <c r="B133" s="70" t="s">
        <v>270</v>
      </c>
      <c r="C133" s="71">
        <v>7</v>
      </c>
      <c r="D133" s="72">
        <v>113</v>
      </c>
      <c r="E133" s="73" t="s">
        <v>271</v>
      </c>
      <c r="F133" s="72"/>
      <c r="G133" s="72">
        <v>791</v>
      </c>
      <c r="H133" s="72" t="s">
        <v>272</v>
      </c>
      <c r="I133" s="72"/>
      <c r="J133" s="72">
        <v>5082</v>
      </c>
      <c r="K133" s="73" t="s">
        <v>273</v>
      </c>
      <c r="L133" s="73" t="s">
        <v>48</v>
      </c>
      <c r="M133" s="73">
        <v>130</v>
      </c>
      <c r="N133" s="73">
        <v>89</v>
      </c>
      <c r="O133" s="73"/>
      <c r="P133" s="73"/>
      <c r="Q133" s="73"/>
      <c r="R133" s="73"/>
      <c r="S133" s="73">
        <v>0.85</v>
      </c>
      <c r="T133" s="73" t="s">
        <v>43</v>
      </c>
      <c r="U133" s="73"/>
      <c r="V133" s="63"/>
      <c r="W133" s="63"/>
      <c r="X133" s="63"/>
      <c r="Y133" s="63"/>
      <c r="Z133" s="63"/>
    </row>
    <row r="134" spans="1:26" ht="48">
      <c r="A134" s="74">
        <v>46</v>
      </c>
      <c r="B134" s="75" t="s">
        <v>274</v>
      </c>
      <c r="C134" s="76">
        <v>0.04797</v>
      </c>
      <c r="D134" s="77">
        <v>375.58</v>
      </c>
      <c r="E134" s="78" t="s">
        <v>275</v>
      </c>
      <c r="F134" s="77" t="s">
        <v>276</v>
      </c>
      <c r="G134" s="77" t="s">
        <v>277</v>
      </c>
      <c r="H134" s="77" t="s">
        <v>278</v>
      </c>
      <c r="I134" s="77"/>
      <c r="J134" s="77">
        <v>75</v>
      </c>
      <c r="K134" s="78" t="s">
        <v>279</v>
      </c>
      <c r="L134" s="78" t="s">
        <v>42</v>
      </c>
      <c r="M134" s="78">
        <v>90</v>
      </c>
      <c r="N134" s="78">
        <v>70</v>
      </c>
      <c r="O134" s="78">
        <v>3</v>
      </c>
      <c r="P134" s="78">
        <v>2</v>
      </c>
      <c r="Q134" s="78">
        <v>33</v>
      </c>
      <c r="R134" s="78">
        <v>20</v>
      </c>
      <c r="S134" s="78">
        <v>0.85</v>
      </c>
      <c r="T134" s="78" t="s">
        <v>43</v>
      </c>
      <c r="U134" s="78">
        <v>2</v>
      </c>
      <c r="V134" s="63"/>
      <c r="W134" s="63"/>
      <c r="X134" s="63"/>
      <c r="Y134" s="63"/>
      <c r="Z134" s="63"/>
    </row>
    <row r="135" spans="1:27" s="41" customFormat="1" ht="24">
      <c r="A135" s="117"/>
      <c r="B135" s="122" t="s">
        <v>1663</v>
      </c>
      <c r="C135" s="118" t="s">
        <v>1985</v>
      </c>
      <c r="D135" s="119"/>
      <c r="E135" s="120"/>
      <c r="F135" s="119"/>
      <c r="G135" s="119" t="s">
        <v>1689</v>
      </c>
      <c r="H135" s="119"/>
      <c r="I135" s="119"/>
      <c r="J135" s="119" t="s">
        <v>1674</v>
      </c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1"/>
      <c r="W135" s="121"/>
      <c r="X135" s="121"/>
      <c r="Y135" s="121"/>
      <c r="Z135" s="121"/>
      <c r="AA135" s="41">
        <f>ROUND((90%*0.85*100),0)</f>
        <v>77</v>
      </c>
    </row>
    <row r="136" spans="1:27" s="41" customFormat="1" ht="24">
      <c r="A136" s="117"/>
      <c r="B136" s="122" t="s">
        <v>1666</v>
      </c>
      <c r="C136" s="118" t="s">
        <v>1989</v>
      </c>
      <c r="D136" s="119"/>
      <c r="E136" s="120"/>
      <c r="F136" s="119"/>
      <c r="G136" s="119" t="s">
        <v>1713</v>
      </c>
      <c r="H136" s="119"/>
      <c r="I136" s="119"/>
      <c r="J136" s="119" t="s">
        <v>1667</v>
      </c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1"/>
      <c r="W136" s="121"/>
      <c r="X136" s="121"/>
      <c r="Y136" s="121"/>
      <c r="Z136" s="121"/>
      <c r="AA136" s="41">
        <f>ROUND((70%*(0.85*0.8)*100),0)</f>
        <v>48</v>
      </c>
    </row>
    <row r="137" spans="1:26" ht="48">
      <c r="A137" s="74">
        <v>47</v>
      </c>
      <c r="B137" s="75" t="s">
        <v>280</v>
      </c>
      <c r="C137" s="76">
        <v>0.04797</v>
      </c>
      <c r="D137" s="77">
        <v>687.04</v>
      </c>
      <c r="E137" s="78" t="s">
        <v>281</v>
      </c>
      <c r="F137" s="77" t="s">
        <v>282</v>
      </c>
      <c r="G137" s="77" t="s">
        <v>283</v>
      </c>
      <c r="H137" s="77" t="s">
        <v>284</v>
      </c>
      <c r="I137" s="77"/>
      <c r="J137" s="77">
        <v>155</v>
      </c>
      <c r="K137" s="78" t="s">
        <v>285</v>
      </c>
      <c r="L137" s="78" t="s">
        <v>42</v>
      </c>
      <c r="M137" s="78">
        <v>90</v>
      </c>
      <c r="N137" s="78">
        <v>70</v>
      </c>
      <c r="O137" s="78">
        <v>1</v>
      </c>
      <c r="P137" s="78">
        <v>1</v>
      </c>
      <c r="Q137" s="78">
        <v>13</v>
      </c>
      <c r="R137" s="78">
        <v>8</v>
      </c>
      <c r="S137" s="78">
        <v>0.85</v>
      </c>
      <c r="T137" s="78" t="s">
        <v>43</v>
      </c>
      <c r="U137" s="78">
        <v>2</v>
      </c>
      <c r="V137" s="63"/>
      <c r="W137" s="63"/>
      <c r="X137" s="63"/>
      <c r="Y137" s="63"/>
      <c r="Z137" s="63"/>
    </row>
    <row r="138" spans="1:27" s="41" customFormat="1" ht="24">
      <c r="A138" s="117"/>
      <c r="B138" s="122" t="s">
        <v>1663</v>
      </c>
      <c r="C138" s="118" t="s">
        <v>1985</v>
      </c>
      <c r="D138" s="119"/>
      <c r="E138" s="120"/>
      <c r="F138" s="119"/>
      <c r="G138" s="119" t="s">
        <v>1705</v>
      </c>
      <c r="H138" s="119"/>
      <c r="I138" s="119"/>
      <c r="J138" s="119" t="s">
        <v>1680</v>
      </c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1"/>
      <c r="W138" s="121"/>
      <c r="X138" s="121"/>
      <c r="Y138" s="121"/>
      <c r="Z138" s="121"/>
      <c r="AA138" s="41">
        <f>ROUND((90%*0.85*100),0)</f>
        <v>77</v>
      </c>
    </row>
    <row r="139" spans="1:27" s="41" customFormat="1" ht="24">
      <c r="A139" s="117"/>
      <c r="B139" s="122" t="s">
        <v>1666</v>
      </c>
      <c r="C139" s="118" t="s">
        <v>1989</v>
      </c>
      <c r="D139" s="119"/>
      <c r="E139" s="120"/>
      <c r="F139" s="119"/>
      <c r="G139" s="119" t="s">
        <v>1705</v>
      </c>
      <c r="H139" s="119"/>
      <c r="I139" s="119"/>
      <c r="J139" s="119" t="s">
        <v>1682</v>
      </c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1"/>
      <c r="W139" s="121"/>
      <c r="X139" s="121"/>
      <c r="Y139" s="121"/>
      <c r="Z139" s="121"/>
      <c r="AA139" s="41">
        <f>ROUND((70%*(0.85*0.8)*100),0)</f>
        <v>48</v>
      </c>
    </row>
    <row r="140" spans="1:26" ht="72">
      <c r="A140" s="74">
        <v>48</v>
      </c>
      <c r="B140" s="75" t="s">
        <v>286</v>
      </c>
      <c r="C140" s="76">
        <v>5.5985</v>
      </c>
      <c r="D140" s="77">
        <v>152.57</v>
      </c>
      <c r="E140" s="78" t="s">
        <v>287</v>
      </c>
      <c r="F140" s="77">
        <v>70.58</v>
      </c>
      <c r="G140" s="77" t="s">
        <v>288</v>
      </c>
      <c r="H140" s="77" t="s">
        <v>289</v>
      </c>
      <c r="I140" s="77">
        <v>395</v>
      </c>
      <c r="J140" s="77">
        <v>6132</v>
      </c>
      <c r="K140" s="78" t="s">
        <v>290</v>
      </c>
      <c r="L140" s="78" t="s">
        <v>42</v>
      </c>
      <c r="M140" s="78">
        <v>130</v>
      </c>
      <c r="N140" s="78">
        <v>89</v>
      </c>
      <c r="O140" s="78">
        <v>559</v>
      </c>
      <c r="P140" s="78">
        <v>325</v>
      </c>
      <c r="Q140" s="78">
        <v>5977</v>
      </c>
      <c r="R140" s="78">
        <v>3274</v>
      </c>
      <c r="S140" s="78">
        <v>0.85</v>
      </c>
      <c r="T140" s="78" t="s">
        <v>43</v>
      </c>
      <c r="U140" s="78">
        <v>661</v>
      </c>
      <c r="V140" s="63"/>
      <c r="W140" s="63"/>
      <c r="X140" s="63"/>
      <c r="Y140" s="63"/>
      <c r="Z140" s="63"/>
    </row>
    <row r="141" spans="1:27" s="41" customFormat="1" ht="24">
      <c r="A141" s="117"/>
      <c r="B141" s="122" t="s">
        <v>1663</v>
      </c>
      <c r="C141" s="118" t="s">
        <v>1977</v>
      </c>
      <c r="D141" s="119"/>
      <c r="E141" s="120"/>
      <c r="F141" s="119"/>
      <c r="G141" s="119" t="s">
        <v>1750</v>
      </c>
      <c r="H141" s="119"/>
      <c r="I141" s="119"/>
      <c r="J141" s="119" t="s">
        <v>1751</v>
      </c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1"/>
      <c r="W141" s="121"/>
      <c r="X141" s="121"/>
      <c r="Y141" s="121"/>
      <c r="Z141" s="121"/>
      <c r="AA141" s="41">
        <f>ROUND((130%*0.85*100),0)</f>
        <v>111</v>
      </c>
    </row>
    <row r="142" spans="1:27" s="41" customFormat="1" ht="24">
      <c r="A142" s="117"/>
      <c r="B142" s="122" t="s">
        <v>1666</v>
      </c>
      <c r="C142" s="118" t="s">
        <v>1978</v>
      </c>
      <c r="D142" s="119"/>
      <c r="E142" s="120"/>
      <c r="F142" s="119"/>
      <c r="G142" s="119" t="s">
        <v>1752</v>
      </c>
      <c r="H142" s="119"/>
      <c r="I142" s="119"/>
      <c r="J142" s="119" t="s">
        <v>1753</v>
      </c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1"/>
      <c r="W142" s="121"/>
      <c r="X142" s="121"/>
      <c r="Y142" s="121"/>
      <c r="Z142" s="121"/>
      <c r="AA142" s="41">
        <f>ROUND((89%*(0.85*0.8)*100),0)</f>
        <v>61</v>
      </c>
    </row>
    <row r="143" spans="1:26" ht="48">
      <c r="A143" s="69">
        <v>49</v>
      </c>
      <c r="B143" s="70" t="s">
        <v>291</v>
      </c>
      <c r="C143" s="71">
        <v>55.985</v>
      </c>
      <c r="D143" s="72">
        <v>81.4</v>
      </c>
      <c r="E143" s="73" t="s">
        <v>292</v>
      </c>
      <c r="F143" s="72"/>
      <c r="G143" s="72">
        <v>4557</v>
      </c>
      <c r="H143" s="72" t="s">
        <v>293</v>
      </c>
      <c r="I143" s="72"/>
      <c r="J143" s="72">
        <v>27170</v>
      </c>
      <c r="K143" s="73" t="s">
        <v>294</v>
      </c>
      <c r="L143" s="73" t="s">
        <v>48</v>
      </c>
      <c r="M143" s="73">
        <v>128</v>
      </c>
      <c r="N143" s="73">
        <v>83</v>
      </c>
      <c r="O143" s="73"/>
      <c r="P143" s="73"/>
      <c r="Q143" s="73"/>
      <c r="R143" s="73"/>
      <c r="S143" s="73">
        <v>0.85</v>
      </c>
      <c r="T143" s="73" t="s">
        <v>43</v>
      </c>
      <c r="U143" s="73"/>
      <c r="V143" s="63"/>
      <c r="W143" s="63"/>
      <c r="X143" s="63"/>
      <c r="Y143" s="63"/>
      <c r="Z143" s="63"/>
    </row>
    <row r="144" spans="1:26" ht="60">
      <c r="A144" s="74">
        <v>50</v>
      </c>
      <c r="B144" s="75" t="s">
        <v>295</v>
      </c>
      <c r="C144" s="76">
        <v>8</v>
      </c>
      <c r="D144" s="77">
        <v>136.07</v>
      </c>
      <c r="E144" s="78" t="s">
        <v>296</v>
      </c>
      <c r="F144" s="77">
        <v>7.38</v>
      </c>
      <c r="G144" s="77" t="s">
        <v>297</v>
      </c>
      <c r="H144" s="77" t="s">
        <v>298</v>
      </c>
      <c r="I144" s="77">
        <v>59</v>
      </c>
      <c r="J144" s="77">
        <v>2992</v>
      </c>
      <c r="K144" s="78" t="s">
        <v>299</v>
      </c>
      <c r="L144" s="78" t="s">
        <v>42</v>
      </c>
      <c r="M144" s="78">
        <v>130</v>
      </c>
      <c r="N144" s="78">
        <v>89</v>
      </c>
      <c r="O144" s="78">
        <v>99</v>
      </c>
      <c r="P144" s="78">
        <v>57</v>
      </c>
      <c r="Q144" s="78">
        <v>1061</v>
      </c>
      <c r="R144" s="78">
        <v>581</v>
      </c>
      <c r="S144" s="78">
        <v>0.85</v>
      </c>
      <c r="T144" s="78" t="s">
        <v>43</v>
      </c>
      <c r="U144" s="78">
        <v>183</v>
      </c>
      <c r="V144" s="63"/>
      <c r="W144" s="63"/>
      <c r="X144" s="63"/>
      <c r="Y144" s="63"/>
      <c r="Z144" s="63"/>
    </row>
    <row r="145" spans="1:27" s="41" customFormat="1" ht="24">
      <c r="A145" s="117"/>
      <c r="B145" s="122" t="s">
        <v>1663</v>
      </c>
      <c r="C145" s="118" t="s">
        <v>1977</v>
      </c>
      <c r="D145" s="119"/>
      <c r="E145" s="120"/>
      <c r="F145" s="119"/>
      <c r="G145" s="119" t="s">
        <v>1754</v>
      </c>
      <c r="H145" s="119"/>
      <c r="I145" s="119"/>
      <c r="J145" s="119" t="s">
        <v>1755</v>
      </c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1"/>
      <c r="W145" s="121"/>
      <c r="X145" s="121"/>
      <c r="Y145" s="121"/>
      <c r="Z145" s="121"/>
      <c r="AA145" s="41">
        <f>ROUND((130%*0.85*100),0)</f>
        <v>111</v>
      </c>
    </row>
    <row r="146" spans="1:27" s="41" customFormat="1" ht="24">
      <c r="A146" s="117"/>
      <c r="B146" s="122" t="s">
        <v>1666</v>
      </c>
      <c r="C146" s="118" t="s">
        <v>1978</v>
      </c>
      <c r="D146" s="119"/>
      <c r="E146" s="120"/>
      <c r="F146" s="119"/>
      <c r="G146" s="119" t="s">
        <v>1672</v>
      </c>
      <c r="H146" s="119"/>
      <c r="I146" s="119"/>
      <c r="J146" s="119" t="s">
        <v>1756</v>
      </c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1"/>
      <c r="W146" s="121"/>
      <c r="X146" s="121"/>
      <c r="Y146" s="121"/>
      <c r="Z146" s="121"/>
      <c r="AA146" s="41">
        <f>ROUND((89%*(0.85*0.8)*100),0)</f>
        <v>61</v>
      </c>
    </row>
    <row r="147" spans="1:26" ht="60">
      <c r="A147" s="69">
        <v>51</v>
      </c>
      <c r="B147" s="70" t="s">
        <v>300</v>
      </c>
      <c r="C147" s="71">
        <v>10</v>
      </c>
      <c r="D147" s="72">
        <v>103.73</v>
      </c>
      <c r="E147" s="73" t="s">
        <v>301</v>
      </c>
      <c r="F147" s="72"/>
      <c r="G147" s="72">
        <v>1037</v>
      </c>
      <c r="H147" s="72" t="s">
        <v>302</v>
      </c>
      <c r="I147" s="72"/>
      <c r="J147" s="72">
        <v>3968</v>
      </c>
      <c r="K147" s="73" t="s">
        <v>303</v>
      </c>
      <c r="L147" s="73" t="s">
        <v>48</v>
      </c>
      <c r="M147" s="73">
        <v>130</v>
      </c>
      <c r="N147" s="73">
        <v>89</v>
      </c>
      <c r="O147" s="73"/>
      <c r="P147" s="73"/>
      <c r="Q147" s="73"/>
      <c r="R147" s="73"/>
      <c r="S147" s="73">
        <v>0.85</v>
      </c>
      <c r="T147" s="73" t="s">
        <v>43</v>
      </c>
      <c r="U147" s="73"/>
      <c r="V147" s="63"/>
      <c r="W147" s="63"/>
      <c r="X147" s="63"/>
      <c r="Y147" s="63"/>
      <c r="Z147" s="63"/>
    </row>
    <row r="148" spans="1:26" ht="72">
      <c r="A148" s="74">
        <v>52</v>
      </c>
      <c r="B148" s="75" t="s">
        <v>304</v>
      </c>
      <c r="C148" s="76">
        <v>0.79</v>
      </c>
      <c r="D148" s="77">
        <v>152.57</v>
      </c>
      <c r="E148" s="78" t="s">
        <v>287</v>
      </c>
      <c r="F148" s="77">
        <v>70.58</v>
      </c>
      <c r="G148" s="77" t="s">
        <v>305</v>
      </c>
      <c r="H148" s="77" t="s">
        <v>306</v>
      </c>
      <c r="I148" s="77">
        <v>56</v>
      </c>
      <c r="J148" s="77">
        <v>865</v>
      </c>
      <c r="K148" s="78" t="s">
        <v>307</v>
      </c>
      <c r="L148" s="78" t="s">
        <v>42</v>
      </c>
      <c r="M148" s="78">
        <v>130</v>
      </c>
      <c r="N148" s="78">
        <v>89</v>
      </c>
      <c r="O148" s="78">
        <v>79</v>
      </c>
      <c r="P148" s="78">
        <v>46</v>
      </c>
      <c r="Q148" s="78">
        <v>843</v>
      </c>
      <c r="R148" s="78">
        <v>462</v>
      </c>
      <c r="S148" s="78">
        <v>0.85</v>
      </c>
      <c r="T148" s="78" t="s">
        <v>43</v>
      </c>
      <c r="U148" s="78">
        <v>93</v>
      </c>
      <c r="V148" s="63"/>
      <c r="W148" s="63"/>
      <c r="X148" s="63"/>
      <c r="Y148" s="63"/>
      <c r="Z148" s="63"/>
    </row>
    <row r="149" spans="1:27" s="41" customFormat="1" ht="24">
      <c r="A149" s="117"/>
      <c r="B149" s="122" t="s">
        <v>1663</v>
      </c>
      <c r="C149" s="118" t="s">
        <v>1977</v>
      </c>
      <c r="D149" s="119"/>
      <c r="E149" s="120"/>
      <c r="F149" s="119"/>
      <c r="G149" s="119" t="s">
        <v>1757</v>
      </c>
      <c r="H149" s="119"/>
      <c r="I149" s="119"/>
      <c r="J149" s="119" t="s">
        <v>1758</v>
      </c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1"/>
      <c r="W149" s="121"/>
      <c r="X149" s="121"/>
      <c r="Y149" s="121"/>
      <c r="Z149" s="121"/>
      <c r="AA149" s="41">
        <f>ROUND((130%*0.85*100),0)</f>
        <v>111</v>
      </c>
    </row>
    <row r="150" spans="1:27" s="41" customFormat="1" ht="24">
      <c r="A150" s="117"/>
      <c r="B150" s="122" t="s">
        <v>1666</v>
      </c>
      <c r="C150" s="118" t="s">
        <v>1978</v>
      </c>
      <c r="D150" s="119"/>
      <c r="E150" s="120"/>
      <c r="F150" s="119"/>
      <c r="G150" s="119" t="s">
        <v>1759</v>
      </c>
      <c r="H150" s="119"/>
      <c r="I150" s="119"/>
      <c r="J150" s="119" t="s">
        <v>1760</v>
      </c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1"/>
      <c r="W150" s="121"/>
      <c r="X150" s="121"/>
      <c r="Y150" s="121"/>
      <c r="Z150" s="121"/>
      <c r="AA150" s="41">
        <f>ROUND((89%*(0.85*0.8)*100),0)</f>
        <v>61</v>
      </c>
    </row>
    <row r="151" spans="1:26" ht="48">
      <c r="A151" s="69">
        <v>53</v>
      </c>
      <c r="B151" s="70" t="s">
        <v>308</v>
      </c>
      <c r="C151" s="71">
        <v>7.9</v>
      </c>
      <c r="D151" s="72">
        <v>300</v>
      </c>
      <c r="E151" s="73" t="s">
        <v>309</v>
      </c>
      <c r="F151" s="72"/>
      <c r="G151" s="72">
        <v>2370</v>
      </c>
      <c r="H151" s="72" t="s">
        <v>310</v>
      </c>
      <c r="I151" s="72"/>
      <c r="J151" s="72">
        <v>14534</v>
      </c>
      <c r="K151" s="73" t="s">
        <v>311</v>
      </c>
      <c r="L151" s="73" t="s">
        <v>48</v>
      </c>
      <c r="M151" s="73">
        <v>130</v>
      </c>
      <c r="N151" s="73">
        <v>89</v>
      </c>
      <c r="O151" s="73"/>
      <c r="P151" s="73"/>
      <c r="Q151" s="73"/>
      <c r="R151" s="73"/>
      <c r="S151" s="73">
        <v>0.85</v>
      </c>
      <c r="T151" s="73" t="s">
        <v>43</v>
      </c>
      <c r="U151" s="73"/>
      <c r="V151" s="63"/>
      <c r="W151" s="63"/>
      <c r="X151" s="63"/>
      <c r="Y151" s="63"/>
      <c r="Z151" s="63"/>
    </row>
    <row r="152" spans="1:26" ht="72">
      <c r="A152" s="74">
        <v>54</v>
      </c>
      <c r="B152" s="75" t="s">
        <v>312</v>
      </c>
      <c r="C152" s="76">
        <v>6</v>
      </c>
      <c r="D152" s="77">
        <v>27.39</v>
      </c>
      <c r="E152" s="78">
        <v>11.78</v>
      </c>
      <c r="F152" s="77">
        <v>15.61</v>
      </c>
      <c r="G152" s="77" t="s">
        <v>313</v>
      </c>
      <c r="H152" s="77">
        <v>71</v>
      </c>
      <c r="I152" s="77">
        <v>93</v>
      </c>
      <c r="J152" s="77">
        <v>1086</v>
      </c>
      <c r="K152" s="78">
        <v>890</v>
      </c>
      <c r="L152" s="78" t="s">
        <v>42</v>
      </c>
      <c r="M152" s="78">
        <v>130</v>
      </c>
      <c r="N152" s="78">
        <v>89</v>
      </c>
      <c r="O152" s="78">
        <v>92</v>
      </c>
      <c r="P152" s="78">
        <v>54</v>
      </c>
      <c r="Q152" s="78">
        <v>983</v>
      </c>
      <c r="R152" s="78">
        <v>539</v>
      </c>
      <c r="S152" s="78">
        <v>0.85</v>
      </c>
      <c r="T152" s="78" t="s">
        <v>43</v>
      </c>
      <c r="U152" s="78">
        <v>196</v>
      </c>
      <c r="V152" s="63"/>
      <c r="W152" s="63"/>
      <c r="X152" s="63"/>
      <c r="Y152" s="63"/>
      <c r="Z152" s="63"/>
    </row>
    <row r="153" spans="1:27" s="41" customFormat="1" ht="24">
      <c r="A153" s="117"/>
      <c r="B153" s="122" t="s">
        <v>1663</v>
      </c>
      <c r="C153" s="118" t="s">
        <v>1977</v>
      </c>
      <c r="D153" s="119"/>
      <c r="E153" s="120"/>
      <c r="F153" s="119"/>
      <c r="G153" s="119" t="s">
        <v>1761</v>
      </c>
      <c r="H153" s="119"/>
      <c r="I153" s="119"/>
      <c r="J153" s="119" t="s">
        <v>1762</v>
      </c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1"/>
      <c r="W153" s="121"/>
      <c r="X153" s="121"/>
      <c r="Y153" s="121"/>
      <c r="Z153" s="121"/>
      <c r="AA153" s="41">
        <f>ROUND((130%*0.85*100),0)</f>
        <v>111</v>
      </c>
    </row>
    <row r="154" spans="1:27" s="41" customFormat="1" ht="24">
      <c r="A154" s="117"/>
      <c r="B154" s="122" t="s">
        <v>1666</v>
      </c>
      <c r="C154" s="118" t="s">
        <v>1978</v>
      </c>
      <c r="D154" s="119"/>
      <c r="E154" s="120"/>
      <c r="F154" s="119"/>
      <c r="G154" s="119" t="s">
        <v>1734</v>
      </c>
      <c r="H154" s="119"/>
      <c r="I154" s="119"/>
      <c r="J154" s="119" t="s">
        <v>1763</v>
      </c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1"/>
      <c r="W154" s="121"/>
      <c r="X154" s="121"/>
      <c r="Y154" s="121"/>
      <c r="Z154" s="121"/>
      <c r="AA154" s="41">
        <f>ROUND((89%*(0.85*0.8)*100),0)</f>
        <v>61</v>
      </c>
    </row>
    <row r="155" spans="1:26" ht="60">
      <c r="A155" s="69">
        <v>55</v>
      </c>
      <c r="B155" s="70" t="s">
        <v>314</v>
      </c>
      <c r="C155" s="71">
        <v>5</v>
      </c>
      <c r="D155" s="72">
        <v>205.56</v>
      </c>
      <c r="E155" s="73" t="s">
        <v>315</v>
      </c>
      <c r="F155" s="72"/>
      <c r="G155" s="72">
        <v>1028</v>
      </c>
      <c r="H155" s="72" t="s">
        <v>316</v>
      </c>
      <c r="I155" s="72"/>
      <c r="J155" s="72">
        <v>3346</v>
      </c>
      <c r="K155" s="73" t="s">
        <v>317</v>
      </c>
      <c r="L155" s="73" t="s">
        <v>48</v>
      </c>
      <c r="M155" s="73">
        <v>130</v>
      </c>
      <c r="N155" s="73">
        <v>89</v>
      </c>
      <c r="O155" s="73"/>
      <c r="P155" s="73"/>
      <c r="Q155" s="73"/>
      <c r="R155" s="73"/>
      <c r="S155" s="73">
        <v>0.85</v>
      </c>
      <c r="T155" s="73" t="s">
        <v>43</v>
      </c>
      <c r="U155" s="73"/>
      <c r="V155" s="63"/>
      <c r="W155" s="63"/>
      <c r="X155" s="63"/>
      <c r="Y155" s="63"/>
      <c r="Z155" s="63"/>
    </row>
    <row r="156" spans="1:26" ht="72">
      <c r="A156" s="74">
        <v>56</v>
      </c>
      <c r="B156" s="75" t="s">
        <v>318</v>
      </c>
      <c r="C156" s="76">
        <v>6.3</v>
      </c>
      <c r="D156" s="77">
        <v>178.27</v>
      </c>
      <c r="E156" s="78" t="s">
        <v>319</v>
      </c>
      <c r="F156" s="77">
        <v>76.76</v>
      </c>
      <c r="G156" s="77" t="s">
        <v>320</v>
      </c>
      <c r="H156" s="77" t="s">
        <v>321</v>
      </c>
      <c r="I156" s="77">
        <v>484</v>
      </c>
      <c r="J156" s="77">
        <v>7525</v>
      </c>
      <c r="K156" s="78" t="s">
        <v>322</v>
      </c>
      <c r="L156" s="78" t="s">
        <v>42</v>
      </c>
      <c r="M156" s="78">
        <v>130</v>
      </c>
      <c r="N156" s="78">
        <v>89</v>
      </c>
      <c r="O156" s="78">
        <v>662</v>
      </c>
      <c r="P156" s="78">
        <v>385</v>
      </c>
      <c r="Q156" s="78">
        <v>7080</v>
      </c>
      <c r="R156" s="78">
        <v>3878</v>
      </c>
      <c r="S156" s="78">
        <v>0.85</v>
      </c>
      <c r="T156" s="78" t="s">
        <v>43</v>
      </c>
      <c r="U156" s="78">
        <v>810</v>
      </c>
      <c r="V156" s="63"/>
      <c r="W156" s="63"/>
      <c r="X156" s="63"/>
      <c r="Y156" s="63"/>
      <c r="Z156" s="63"/>
    </row>
    <row r="157" spans="1:27" s="41" customFormat="1" ht="24">
      <c r="A157" s="117"/>
      <c r="B157" s="122" t="s">
        <v>1663</v>
      </c>
      <c r="C157" s="118" t="s">
        <v>1977</v>
      </c>
      <c r="D157" s="119"/>
      <c r="E157" s="120"/>
      <c r="F157" s="119"/>
      <c r="G157" s="119" t="s">
        <v>1764</v>
      </c>
      <c r="H157" s="119"/>
      <c r="I157" s="119"/>
      <c r="J157" s="119" t="s">
        <v>1765</v>
      </c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1"/>
      <c r="W157" s="121"/>
      <c r="X157" s="121"/>
      <c r="Y157" s="121"/>
      <c r="Z157" s="121"/>
      <c r="AA157" s="41">
        <f>ROUND((130%*0.85*100),0)</f>
        <v>111</v>
      </c>
    </row>
    <row r="158" spans="1:27" s="41" customFormat="1" ht="24">
      <c r="A158" s="117"/>
      <c r="B158" s="122" t="s">
        <v>1666</v>
      </c>
      <c r="C158" s="118" t="s">
        <v>1978</v>
      </c>
      <c r="D158" s="119"/>
      <c r="E158" s="120"/>
      <c r="F158" s="119"/>
      <c r="G158" s="119" t="s">
        <v>1766</v>
      </c>
      <c r="H158" s="119"/>
      <c r="I158" s="119"/>
      <c r="J158" s="119" t="s">
        <v>1767</v>
      </c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1"/>
      <c r="W158" s="121"/>
      <c r="X158" s="121"/>
      <c r="Y158" s="121"/>
      <c r="Z158" s="121"/>
      <c r="AA158" s="41">
        <f>ROUND((89%*(0.85*0.8)*100),0)</f>
        <v>61</v>
      </c>
    </row>
    <row r="159" spans="1:26" ht="60">
      <c r="A159" s="69">
        <v>57</v>
      </c>
      <c r="B159" s="70" t="s">
        <v>323</v>
      </c>
      <c r="C159" s="71">
        <v>630</v>
      </c>
      <c r="D159" s="72">
        <v>64.02</v>
      </c>
      <c r="E159" s="73" t="s">
        <v>324</v>
      </c>
      <c r="F159" s="72"/>
      <c r="G159" s="72">
        <v>40333</v>
      </c>
      <c r="H159" s="72" t="s">
        <v>325</v>
      </c>
      <c r="I159" s="72"/>
      <c r="J159" s="72">
        <v>226422</v>
      </c>
      <c r="K159" s="73" t="s">
        <v>326</v>
      </c>
      <c r="L159" s="73" t="s">
        <v>48</v>
      </c>
      <c r="M159" s="73">
        <v>130</v>
      </c>
      <c r="N159" s="73">
        <v>89</v>
      </c>
      <c r="O159" s="73"/>
      <c r="P159" s="73"/>
      <c r="Q159" s="73"/>
      <c r="R159" s="73"/>
      <c r="S159" s="73">
        <v>0.85</v>
      </c>
      <c r="T159" s="73" t="s">
        <v>43</v>
      </c>
      <c r="U159" s="73"/>
      <c r="V159" s="63"/>
      <c r="W159" s="63"/>
      <c r="X159" s="63"/>
      <c r="Y159" s="63"/>
      <c r="Z159" s="63"/>
    </row>
    <row r="160" spans="1:26" ht="60">
      <c r="A160" s="74">
        <v>58</v>
      </c>
      <c r="B160" s="75" t="s">
        <v>327</v>
      </c>
      <c r="C160" s="76">
        <v>1</v>
      </c>
      <c r="D160" s="77">
        <v>313.82</v>
      </c>
      <c r="E160" s="78" t="s">
        <v>328</v>
      </c>
      <c r="F160" s="77">
        <v>28.74</v>
      </c>
      <c r="G160" s="77" t="s">
        <v>329</v>
      </c>
      <c r="H160" s="77" t="s">
        <v>330</v>
      </c>
      <c r="I160" s="77">
        <v>29</v>
      </c>
      <c r="J160" s="77">
        <v>1166</v>
      </c>
      <c r="K160" s="78" t="s">
        <v>331</v>
      </c>
      <c r="L160" s="78" t="s">
        <v>42</v>
      </c>
      <c r="M160" s="78">
        <v>130</v>
      </c>
      <c r="N160" s="78">
        <v>89</v>
      </c>
      <c r="O160" s="78">
        <v>36</v>
      </c>
      <c r="P160" s="78">
        <v>21</v>
      </c>
      <c r="Q160" s="78">
        <v>387</v>
      </c>
      <c r="R160" s="78">
        <v>212</v>
      </c>
      <c r="S160" s="78">
        <v>0.85</v>
      </c>
      <c r="T160" s="78" t="s">
        <v>43</v>
      </c>
      <c r="U160" s="78">
        <v>91</v>
      </c>
      <c r="V160" s="63"/>
      <c r="W160" s="63"/>
      <c r="X160" s="63"/>
      <c r="Y160" s="63"/>
      <c r="Z160" s="63"/>
    </row>
    <row r="161" spans="1:27" s="41" customFormat="1" ht="24">
      <c r="A161" s="117"/>
      <c r="B161" s="122" t="s">
        <v>1663</v>
      </c>
      <c r="C161" s="118" t="s">
        <v>1977</v>
      </c>
      <c r="D161" s="119"/>
      <c r="E161" s="120"/>
      <c r="F161" s="119"/>
      <c r="G161" s="119" t="s">
        <v>1678</v>
      </c>
      <c r="H161" s="119"/>
      <c r="I161" s="119"/>
      <c r="J161" s="119" t="s">
        <v>1768</v>
      </c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1"/>
      <c r="W161" s="121"/>
      <c r="X161" s="121"/>
      <c r="Y161" s="121"/>
      <c r="Z161" s="121"/>
      <c r="AA161" s="41">
        <f>ROUND((130%*0.85*100),0)</f>
        <v>111</v>
      </c>
    </row>
    <row r="162" spans="1:27" s="41" customFormat="1" ht="24">
      <c r="A162" s="117"/>
      <c r="B162" s="122" t="s">
        <v>1666</v>
      </c>
      <c r="C162" s="118" t="s">
        <v>1978</v>
      </c>
      <c r="D162" s="119"/>
      <c r="E162" s="120"/>
      <c r="F162" s="119"/>
      <c r="G162" s="119" t="s">
        <v>1694</v>
      </c>
      <c r="H162" s="119"/>
      <c r="I162" s="119"/>
      <c r="J162" s="119" t="s">
        <v>1769</v>
      </c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1"/>
      <c r="W162" s="121"/>
      <c r="X162" s="121"/>
      <c r="Y162" s="121"/>
      <c r="Z162" s="121"/>
      <c r="AA162" s="41">
        <f>ROUND((89%*(0.85*0.8)*100),0)</f>
        <v>61</v>
      </c>
    </row>
    <row r="163" spans="1:26" ht="60">
      <c r="A163" s="69">
        <v>59</v>
      </c>
      <c r="B163" s="70" t="s">
        <v>332</v>
      </c>
      <c r="C163" s="71">
        <v>8</v>
      </c>
      <c r="D163" s="72">
        <v>560.47</v>
      </c>
      <c r="E163" s="73" t="s">
        <v>333</v>
      </c>
      <c r="F163" s="72"/>
      <c r="G163" s="72">
        <v>4484</v>
      </c>
      <c r="H163" s="72" t="s">
        <v>334</v>
      </c>
      <c r="I163" s="72"/>
      <c r="J163" s="72">
        <v>13430</v>
      </c>
      <c r="K163" s="73" t="s">
        <v>335</v>
      </c>
      <c r="L163" s="73" t="s">
        <v>48</v>
      </c>
      <c r="M163" s="73">
        <v>130</v>
      </c>
      <c r="N163" s="73">
        <v>89</v>
      </c>
      <c r="O163" s="73"/>
      <c r="P163" s="73"/>
      <c r="Q163" s="73"/>
      <c r="R163" s="73"/>
      <c r="S163" s="73">
        <v>0.85</v>
      </c>
      <c r="T163" s="73" t="s">
        <v>43</v>
      </c>
      <c r="U163" s="73"/>
      <c r="V163" s="63"/>
      <c r="W163" s="63"/>
      <c r="X163" s="63"/>
      <c r="Y163" s="63"/>
      <c r="Z163" s="63"/>
    </row>
    <row r="164" spans="1:26" ht="60">
      <c r="A164" s="74">
        <v>60</v>
      </c>
      <c r="B164" s="75" t="s">
        <v>336</v>
      </c>
      <c r="C164" s="76">
        <v>0.12</v>
      </c>
      <c r="D164" s="77">
        <v>11.42</v>
      </c>
      <c r="E164" s="78">
        <v>11.42</v>
      </c>
      <c r="F164" s="77"/>
      <c r="G164" s="77" t="s">
        <v>337</v>
      </c>
      <c r="H164" s="77">
        <v>1</v>
      </c>
      <c r="I164" s="77"/>
      <c r="J164" s="77">
        <v>17</v>
      </c>
      <c r="K164" s="78">
        <v>17</v>
      </c>
      <c r="L164" s="78" t="s">
        <v>42</v>
      </c>
      <c r="M164" s="78">
        <v>130</v>
      </c>
      <c r="N164" s="78">
        <v>89</v>
      </c>
      <c r="O164" s="78">
        <v>1</v>
      </c>
      <c r="P164" s="78">
        <v>1</v>
      </c>
      <c r="Q164" s="78">
        <v>19</v>
      </c>
      <c r="R164" s="78">
        <v>10</v>
      </c>
      <c r="S164" s="78">
        <v>0.85</v>
      </c>
      <c r="T164" s="78" t="s">
        <v>43</v>
      </c>
      <c r="U164" s="78"/>
      <c r="V164" s="63"/>
      <c r="W164" s="63"/>
      <c r="X164" s="63"/>
      <c r="Y164" s="63"/>
      <c r="Z164" s="63"/>
    </row>
    <row r="165" spans="1:27" s="41" customFormat="1" ht="24">
      <c r="A165" s="117"/>
      <c r="B165" s="122" t="s">
        <v>1663</v>
      </c>
      <c r="C165" s="118" t="s">
        <v>1977</v>
      </c>
      <c r="D165" s="119"/>
      <c r="E165" s="120"/>
      <c r="F165" s="119"/>
      <c r="G165" s="119" t="s">
        <v>1705</v>
      </c>
      <c r="H165" s="119"/>
      <c r="I165" s="119"/>
      <c r="J165" s="119" t="s">
        <v>1708</v>
      </c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1"/>
      <c r="W165" s="121"/>
      <c r="X165" s="121"/>
      <c r="Y165" s="121"/>
      <c r="Z165" s="121"/>
      <c r="AA165" s="41">
        <f>ROUND((130%*0.85*100),0)</f>
        <v>111</v>
      </c>
    </row>
    <row r="166" spans="1:27" s="41" customFormat="1" ht="24">
      <c r="A166" s="117"/>
      <c r="B166" s="122" t="s">
        <v>1666</v>
      </c>
      <c r="C166" s="118" t="s">
        <v>1978</v>
      </c>
      <c r="D166" s="119"/>
      <c r="E166" s="120"/>
      <c r="F166" s="119"/>
      <c r="G166" s="119" t="s">
        <v>1705</v>
      </c>
      <c r="H166" s="119"/>
      <c r="I166" s="119"/>
      <c r="J166" s="119" t="s">
        <v>1732</v>
      </c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1"/>
      <c r="W166" s="121"/>
      <c r="X166" s="121"/>
      <c r="Y166" s="121"/>
      <c r="Z166" s="121"/>
      <c r="AA166" s="41">
        <f>ROUND((89%*(0.85*0.8)*100),0)</f>
        <v>61</v>
      </c>
    </row>
    <row r="167" spans="1:26" ht="60">
      <c r="A167" s="69">
        <v>61</v>
      </c>
      <c r="B167" s="70" t="s">
        <v>323</v>
      </c>
      <c r="C167" s="71">
        <v>12.24</v>
      </c>
      <c r="D167" s="72">
        <v>64.02</v>
      </c>
      <c r="E167" s="73" t="s">
        <v>324</v>
      </c>
      <c r="F167" s="72"/>
      <c r="G167" s="72">
        <v>784</v>
      </c>
      <c r="H167" s="72" t="s">
        <v>338</v>
      </c>
      <c r="I167" s="72"/>
      <c r="J167" s="72">
        <v>4399</v>
      </c>
      <c r="K167" s="73" t="s">
        <v>339</v>
      </c>
      <c r="L167" s="73" t="s">
        <v>48</v>
      </c>
      <c r="M167" s="73">
        <v>130</v>
      </c>
      <c r="N167" s="73">
        <v>89</v>
      </c>
      <c r="O167" s="73"/>
      <c r="P167" s="73"/>
      <c r="Q167" s="73"/>
      <c r="R167" s="73"/>
      <c r="S167" s="73">
        <v>0.85</v>
      </c>
      <c r="T167" s="73" t="s">
        <v>43</v>
      </c>
      <c r="U167" s="73"/>
      <c r="V167" s="63"/>
      <c r="W167" s="63"/>
      <c r="X167" s="63"/>
      <c r="Y167" s="63"/>
      <c r="Z167" s="63"/>
    </row>
    <row r="168" spans="1:26" ht="72">
      <c r="A168" s="74">
        <v>62</v>
      </c>
      <c r="B168" s="75" t="s">
        <v>340</v>
      </c>
      <c r="C168" s="76">
        <v>1</v>
      </c>
      <c r="D168" s="77">
        <v>38.49</v>
      </c>
      <c r="E168" s="78">
        <v>16.26</v>
      </c>
      <c r="F168" s="77">
        <v>22.23</v>
      </c>
      <c r="G168" s="77" t="s">
        <v>341</v>
      </c>
      <c r="H168" s="77">
        <v>16</v>
      </c>
      <c r="I168" s="77">
        <v>22</v>
      </c>
      <c r="J168" s="77">
        <v>251</v>
      </c>
      <c r="K168" s="78">
        <v>205</v>
      </c>
      <c r="L168" s="78" t="s">
        <v>42</v>
      </c>
      <c r="M168" s="78">
        <v>130</v>
      </c>
      <c r="N168" s="78">
        <v>89</v>
      </c>
      <c r="O168" s="78">
        <v>21</v>
      </c>
      <c r="P168" s="78">
        <v>12</v>
      </c>
      <c r="Q168" s="78">
        <v>227</v>
      </c>
      <c r="R168" s="78">
        <v>124</v>
      </c>
      <c r="S168" s="78">
        <v>0.85</v>
      </c>
      <c r="T168" s="78" t="s">
        <v>43</v>
      </c>
      <c r="U168" s="78">
        <v>46</v>
      </c>
      <c r="V168" s="63"/>
      <c r="W168" s="63"/>
      <c r="X168" s="63"/>
      <c r="Y168" s="63"/>
      <c r="Z168" s="63"/>
    </row>
    <row r="169" spans="1:27" s="41" customFormat="1" ht="24">
      <c r="A169" s="117"/>
      <c r="B169" s="122" t="s">
        <v>1663</v>
      </c>
      <c r="C169" s="118" t="s">
        <v>1977</v>
      </c>
      <c r="D169" s="119"/>
      <c r="E169" s="120"/>
      <c r="F169" s="119"/>
      <c r="G169" s="119" t="s">
        <v>1694</v>
      </c>
      <c r="H169" s="119"/>
      <c r="I169" s="119"/>
      <c r="J169" s="119" t="s">
        <v>1770</v>
      </c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1"/>
      <c r="W169" s="121"/>
      <c r="X169" s="121"/>
      <c r="Y169" s="121"/>
      <c r="Z169" s="121"/>
      <c r="AA169" s="41">
        <f>ROUND((130%*0.85*100),0)</f>
        <v>111</v>
      </c>
    </row>
    <row r="170" spans="1:27" s="41" customFormat="1" ht="24">
      <c r="A170" s="117"/>
      <c r="B170" s="122" t="s">
        <v>1666</v>
      </c>
      <c r="C170" s="118" t="s">
        <v>1978</v>
      </c>
      <c r="D170" s="119"/>
      <c r="E170" s="120"/>
      <c r="F170" s="119"/>
      <c r="G170" s="119" t="s">
        <v>1771</v>
      </c>
      <c r="H170" s="119"/>
      <c r="I170" s="119"/>
      <c r="J170" s="119" t="s">
        <v>1772</v>
      </c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1"/>
      <c r="W170" s="121"/>
      <c r="X170" s="121"/>
      <c r="Y170" s="121"/>
      <c r="Z170" s="121"/>
      <c r="AA170" s="41">
        <f>ROUND((89%*(0.85*0.8)*100),0)</f>
        <v>61</v>
      </c>
    </row>
    <row r="171" spans="1:26" ht="60">
      <c r="A171" s="74">
        <v>63</v>
      </c>
      <c r="B171" s="75" t="s">
        <v>327</v>
      </c>
      <c r="C171" s="76">
        <v>3</v>
      </c>
      <c r="D171" s="77">
        <v>313.82</v>
      </c>
      <c r="E171" s="78" t="s">
        <v>328</v>
      </c>
      <c r="F171" s="77">
        <v>28.74</v>
      </c>
      <c r="G171" s="77" t="s">
        <v>342</v>
      </c>
      <c r="H171" s="77" t="s">
        <v>343</v>
      </c>
      <c r="I171" s="77">
        <v>86</v>
      </c>
      <c r="J171" s="77">
        <v>3499</v>
      </c>
      <c r="K171" s="78" t="s">
        <v>344</v>
      </c>
      <c r="L171" s="78" t="s">
        <v>42</v>
      </c>
      <c r="M171" s="78">
        <v>130</v>
      </c>
      <c r="N171" s="78">
        <v>89</v>
      </c>
      <c r="O171" s="78">
        <v>108</v>
      </c>
      <c r="P171" s="78">
        <v>63</v>
      </c>
      <c r="Q171" s="78">
        <v>1159</v>
      </c>
      <c r="R171" s="78">
        <v>635</v>
      </c>
      <c r="S171" s="78">
        <v>0.85</v>
      </c>
      <c r="T171" s="78" t="s">
        <v>43</v>
      </c>
      <c r="U171" s="78">
        <v>273</v>
      </c>
      <c r="V171" s="63"/>
      <c r="W171" s="63"/>
      <c r="X171" s="63"/>
      <c r="Y171" s="63"/>
      <c r="Z171" s="63"/>
    </row>
    <row r="172" spans="1:27" s="41" customFormat="1" ht="24">
      <c r="A172" s="117"/>
      <c r="B172" s="122" t="s">
        <v>1663</v>
      </c>
      <c r="C172" s="118" t="s">
        <v>1977</v>
      </c>
      <c r="D172" s="119"/>
      <c r="E172" s="120"/>
      <c r="F172" s="119"/>
      <c r="G172" s="119" t="s">
        <v>1697</v>
      </c>
      <c r="H172" s="119"/>
      <c r="I172" s="119"/>
      <c r="J172" s="119" t="s">
        <v>1773</v>
      </c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1"/>
      <c r="W172" s="121"/>
      <c r="X172" s="121"/>
      <c r="Y172" s="121"/>
      <c r="Z172" s="121"/>
      <c r="AA172" s="41">
        <f>ROUND((130%*0.85*100),0)</f>
        <v>111</v>
      </c>
    </row>
    <row r="173" spans="1:27" s="41" customFormat="1" ht="24">
      <c r="A173" s="117"/>
      <c r="B173" s="122" t="s">
        <v>1666</v>
      </c>
      <c r="C173" s="118" t="s">
        <v>1978</v>
      </c>
      <c r="D173" s="119"/>
      <c r="E173" s="120"/>
      <c r="F173" s="119"/>
      <c r="G173" s="119" t="s">
        <v>1703</v>
      </c>
      <c r="H173" s="119"/>
      <c r="I173" s="119"/>
      <c r="J173" s="119" t="s">
        <v>1774</v>
      </c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1"/>
      <c r="W173" s="121"/>
      <c r="X173" s="121"/>
      <c r="Y173" s="121"/>
      <c r="Z173" s="121"/>
      <c r="AA173" s="41">
        <f>ROUND((89%*(0.85*0.8)*100),0)</f>
        <v>61</v>
      </c>
    </row>
    <row r="174" spans="1:26" ht="60">
      <c r="A174" s="74">
        <v>64</v>
      </c>
      <c r="B174" s="75" t="s">
        <v>345</v>
      </c>
      <c r="C174" s="76">
        <v>2</v>
      </c>
      <c r="D174" s="77">
        <v>315.02</v>
      </c>
      <c r="E174" s="78" t="s">
        <v>346</v>
      </c>
      <c r="F174" s="77">
        <v>27.11</v>
      </c>
      <c r="G174" s="77" t="s">
        <v>347</v>
      </c>
      <c r="H174" s="77" t="s">
        <v>348</v>
      </c>
      <c r="I174" s="77">
        <v>54</v>
      </c>
      <c r="J174" s="77">
        <v>2325</v>
      </c>
      <c r="K174" s="78" t="s">
        <v>349</v>
      </c>
      <c r="L174" s="78" t="s">
        <v>42</v>
      </c>
      <c r="M174" s="78">
        <v>130</v>
      </c>
      <c r="N174" s="78">
        <v>89</v>
      </c>
      <c r="O174" s="78">
        <v>69</v>
      </c>
      <c r="P174" s="78">
        <v>40</v>
      </c>
      <c r="Q174" s="78">
        <v>741</v>
      </c>
      <c r="R174" s="78">
        <v>406</v>
      </c>
      <c r="S174" s="78">
        <v>0.85</v>
      </c>
      <c r="T174" s="78" t="s">
        <v>43</v>
      </c>
      <c r="U174" s="78">
        <v>169</v>
      </c>
      <c r="V174" s="63"/>
      <c r="W174" s="63"/>
      <c r="X174" s="63"/>
      <c r="Y174" s="63"/>
      <c r="Z174" s="63"/>
    </row>
    <row r="175" spans="1:27" s="41" customFormat="1" ht="24">
      <c r="A175" s="117"/>
      <c r="B175" s="122" t="s">
        <v>1663</v>
      </c>
      <c r="C175" s="118" t="s">
        <v>1977</v>
      </c>
      <c r="D175" s="119"/>
      <c r="E175" s="120"/>
      <c r="F175" s="119"/>
      <c r="G175" s="119" t="s">
        <v>1775</v>
      </c>
      <c r="H175" s="119"/>
      <c r="I175" s="119"/>
      <c r="J175" s="119" t="s">
        <v>1776</v>
      </c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1"/>
      <c r="W175" s="121"/>
      <c r="X175" s="121"/>
      <c r="Y175" s="121"/>
      <c r="Z175" s="121"/>
      <c r="AA175" s="41">
        <f>ROUND((130%*0.85*100),0)</f>
        <v>111</v>
      </c>
    </row>
    <row r="176" spans="1:27" s="41" customFormat="1" ht="24">
      <c r="A176" s="117"/>
      <c r="B176" s="122" t="s">
        <v>1666</v>
      </c>
      <c r="C176" s="118" t="s">
        <v>1978</v>
      </c>
      <c r="D176" s="119"/>
      <c r="E176" s="120"/>
      <c r="F176" s="119"/>
      <c r="G176" s="119" t="s">
        <v>1777</v>
      </c>
      <c r="H176" s="119"/>
      <c r="I176" s="119"/>
      <c r="J176" s="119" t="s">
        <v>1778</v>
      </c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1"/>
      <c r="W176" s="121"/>
      <c r="X176" s="121"/>
      <c r="Y176" s="121"/>
      <c r="Z176" s="121"/>
      <c r="AA176" s="41">
        <f>ROUND((89%*(0.85*0.8)*100),0)</f>
        <v>61</v>
      </c>
    </row>
    <row r="177" spans="1:26" ht="60">
      <c r="A177" s="69">
        <v>65</v>
      </c>
      <c r="B177" s="70" t="s">
        <v>350</v>
      </c>
      <c r="C177" s="71">
        <v>2</v>
      </c>
      <c r="D177" s="72">
        <v>817.75</v>
      </c>
      <c r="E177" s="73" t="s">
        <v>351</v>
      </c>
      <c r="F177" s="72"/>
      <c r="G177" s="72">
        <v>1636</v>
      </c>
      <c r="H177" s="72" t="s">
        <v>352</v>
      </c>
      <c r="I177" s="72"/>
      <c r="J177" s="72">
        <v>4319</v>
      </c>
      <c r="K177" s="73" t="s">
        <v>353</v>
      </c>
      <c r="L177" s="73" t="s">
        <v>48</v>
      </c>
      <c r="M177" s="73">
        <v>130</v>
      </c>
      <c r="N177" s="73">
        <v>89</v>
      </c>
      <c r="O177" s="73"/>
      <c r="P177" s="73"/>
      <c r="Q177" s="73"/>
      <c r="R177" s="73"/>
      <c r="S177" s="73">
        <v>0.85</v>
      </c>
      <c r="T177" s="73" t="s">
        <v>43</v>
      </c>
      <c r="U177" s="73"/>
      <c r="V177" s="63"/>
      <c r="W177" s="63"/>
      <c r="X177" s="63"/>
      <c r="Y177" s="63"/>
      <c r="Z177" s="63"/>
    </row>
    <row r="178" spans="1:26" ht="60">
      <c r="A178" s="74">
        <v>66</v>
      </c>
      <c r="B178" s="75" t="s">
        <v>354</v>
      </c>
      <c r="C178" s="76">
        <v>6.18</v>
      </c>
      <c r="D178" s="77">
        <v>121.34</v>
      </c>
      <c r="E178" s="78">
        <v>25.54</v>
      </c>
      <c r="F178" s="77" t="s">
        <v>355</v>
      </c>
      <c r="G178" s="77" t="s">
        <v>356</v>
      </c>
      <c r="H178" s="77">
        <v>158</v>
      </c>
      <c r="I178" s="77" t="s">
        <v>357</v>
      </c>
      <c r="J178" s="77">
        <v>5330</v>
      </c>
      <c r="K178" s="78">
        <v>1987</v>
      </c>
      <c r="L178" s="78" t="s">
        <v>42</v>
      </c>
      <c r="M178" s="78">
        <v>130</v>
      </c>
      <c r="N178" s="78">
        <v>89</v>
      </c>
      <c r="O178" s="78">
        <v>309</v>
      </c>
      <c r="P178" s="78">
        <v>180</v>
      </c>
      <c r="Q178" s="78">
        <v>3305</v>
      </c>
      <c r="R178" s="78">
        <v>1810</v>
      </c>
      <c r="S178" s="78">
        <v>0.85</v>
      </c>
      <c r="T178" s="78" t="s">
        <v>43</v>
      </c>
      <c r="U178" s="78" t="s">
        <v>358</v>
      </c>
      <c r="V178" s="63"/>
      <c r="W178" s="63"/>
      <c r="X178" s="63"/>
      <c r="Y178" s="63"/>
      <c r="Z178" s="63"/>
    </row>
    <row r="179" spans="1:27" s="41" customFormat="1" ht="24">
      <c r="A179" s="117"/>
      <c r="B179" s="122" t="s">
        <v>1663</v>
      </c>
      <c r="C179" s="118" t="s">
        <v>1977</v>
      </c>
      <c r="D179" s="119"/>
      <c r="E179" s="120"/>
      <c r="F179" s="119"/>
      <c r="G179" s="119" t="s">
        <v>1779</v>
      </c>
      <c r="H179" s="119"/>
      <c r="I179" s="119"/>
      <c r="J179" s="119" t="s">
        <v>1780</v>
      </c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1"/>
      <c r="W179" s="121"/>
      <c r="X179" s="121"/>
      <c r="Y179" s="121"/>
      <c r="Z179" s="121"/>
      <c r="AA179" s="41">
        <f>ROUND((130%*0.85*100),0)</f>
        <v>111</v>
      </c>
    </row>
    <row r="180" spans="1:27" s="41" customFormat="1" ht="24">
      <c r="A180" s="117"/>
      <c r="B180" s="122" t="s">
        <v>1666</v>
      </c>
      <c r="C180" s="118" t="s">
        <v>1978</v>
      </c>
      <c r="D180" s="119"/>
      <c r="E180" s="120"/>
      <c r="F180" s="119"/>
      <c r="G180" s="119" t="s">
        <v>1781</v>
      </c>
      <c r="H180" s="119"/>
      <c r="I180" s="119"/>
      <c r="J180" s="119" t="s">
        <v>1782</v>
      </c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1"/>
      <c r="W180" s="121"/>
      <c r="X180" s="121"/>
      <c r="Y180" s="121"/>
      <c r="Z180" s="121"/>
      <c r="AA180" s="41">
        <f>ROUND((89%*(0.85*0.8)*100),0)</f>
        <v>61</v>
      </c>
    </row>
    <row r="181" spans="1:26" ht="72">
      <c r="A181" s="69">
        <v>67</v>
      </c>
      <c r="B181" s="70" t="s">
        <v>359</v>
      </c>
      <c r="C181" s="71">
        <v>618</v>
      </c>
      <c r="D181" s="72">
        <v>134.51</v>
      </c>
      <c r="E181" s="73" t="s">
        <v>360</v>
      </c>
      <c r="F181" s="72"/>
      <c r="G181" s="72">
        <v>83127</v>
      </c>
      <c r="H181" s="72" t="s">
        <v>361</v>
      </c>
      <c r="I181" s="72"/>
      <c r="J181" s="72">
        <v>466707</v>
      </c>
      <c r="K181" s="73" t="s">
        <v>362</v>
      </c>
      <c r="L181" s="73" t="s">
        <v>48</v>
      </c>
      <c r="M181" s="73">
        <v>130</v>
      </c>
      <c r="N181" s="73">
        <v>89</v>
      </c>
      <c r="O181" s="73"/>
      <c r="P181" s="73"/>
      <c r="Q181" s="73"/>
      <c r="R181" s="73"/>
      <c r="S181" s="73">
        <v>0.85</v>
      </c>
      <c r="T181" s="73" t="s">
        <v>43</v>
      </c>
      <c r="U181" s="73"/>
      <c r="V181" s="63"/>
      <c r="W181" s="63"/>
      <c r="X181" s="63"/>
      <c r="Y181" s="63"/>
      <c r="Z181" s="63"/>
    </row>
    <row r="182" spans="1:26" ht="72">
      <c r="A182" s="74">
        <v>68</v>
      </c>
      <c r="B182" s="75" t="s">
        <v>363</v>
      </c>
      <c r="C182" s="76">
        <v>52</v>
      </c>
      <c r="D182" s="77">
        <v>55.43</v>
      </c>
      <c r="E182" s="78">
        <v>23.27</v>
      </c>
      <c r="F182" s="77">
        <v>32.16</v>
      </c>
      <c r="G182" s="77" t="s">
        <v>364</v>
      </c>
      <c r="H182" s="77">
        <v>1210</v>
      </c>
      <c r="I182" s="77">
        <v>1672</v>
      </c>
      <c r="J182" s="77">
        <v>18736</v>
      </c>
      <c r="K182" s="78">
        <v>15239</v>
      </c>
      <c r="L182" s="78" t="s">
        <v>42</v>
      </c>
      <c r="M182" s="78">
        <v>130</v>
      </c>
      <c r="N182" s="78">
        <v>89</v>
      </c>
      <c r="O182" s="78">
        <v>1573</v>
      </c>
      <c r="P182" s="78">
        <v>915</v>
      </c>
      <c r="Q182" s="78">
        <v>16839</v>
      </c>
      <c r="R182" s="78">
        <v>9223</v>
      </c>
      <c r="S182" s="78">
        <v>0.85</v>
      </c>
      <c r="T182" s="78" t="s">
        <v>43</v>
      </c>
      <c r="U182" s="78">
        <v>3497</v>
      </c>
      <c r="V182" s="63"/>
      <c r="W182" s="63"/>
      <c r="X182" s="63"/>
      <c r="Y182" s="63"/>
      <c r="Z182" s="63"/>
    </row>
    <row r="183" spans="1:27" s="41" customFormat="1" ht="24">
      <c r="A183" s="117"/>
      <c r="B183" s="122" t="s">
        <v>1663</v>
      </c>
      <c r="C183" s="118" t="s">
        <v>1977</v>
      </c>
      <c r="D183" s="119"/>
      <c r="E183" s="120"/>
      <c r="F183" s="119"/>
      <c r="G183" s="119" t="s">
        <v>1783</v>
      </c>
      <c r="H183" s="119"/>
      <c r="I183" s="119"/>
      <c r="J183" s="119" t="s">
        <v>1784</v>
      </c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1"/>
      <c r="W183" s="121"/>
      <c r="X183" s="121"/>
      <c r="Y183" s="121"/>
      <c r="Z183" s="121"/>
      <c r="AA183" s="41">
        <f>ROUND((130%*0.85*100),0)</f>
        <v>111</v>
      </c>
    </row>
    <row r="184" spans="1:27" s="41" customFormat="1" ht="24">
      <c r="A184" s="117"/>
      <c r="B184" s="122" t="s">
        <v>1666</v>
      </c>
      <c r="C184" s="118" t="s">
        <v>1978</v>
      </c>
      <c r="D184" s="119"/>
      <c r="E184" s="120"/>
      <c r="F184" s="119"/>
      <c r="G184" s="119" t="s">
        <v>1785</v>
      </c>
      <c r="H184" s="119"/>
      <c r="I184" s="119"/>
      <c r="J184" s="119" t="s">
        <v>1786</v>
      </c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1"/>
      <c r="W184" s="121"/>
      <c r="X184" s="121"/>
      <c r="Y184" s="121"/>
      <c r="Z184" s="121"/>
      <c r="AA184" s="41">
        <f>ROUND((89%*(0.85*0.8)*100),0)</f>
        <v>61</v>
      </c>
    </row>
    <row r="185" spans="1:26" ht="48">
      <c r="A185" s="69">
        <v>69</v>
      </c>
      <c r="B185" s="70" t="s">
        <v>365</v>
      </c>
      <c r="C185" s="71">
        <v>22</v>
      </c>
      <c r="D185" s="72">
        <v>1130.52</v>
      </c>
      <c r="E185" s="73" t="s">
        <v>366</v>
      </c>
      <c r="F185" s="72"/>
      <c r="G185" s="72">
        <v>24871</v>
      </c>
      <c r="H185" s="72" t="s">
        <v>367</v>
      </c>
      <c r="I185" s="72"/>
      <c r="J185" s="72">
        <v>55628</v>
      </c>
      <c r="K185" s="73" t="s">
        <v>368</v>
      </c>
      <c r="L185" s="73" t="s">
        <v>48</v>
      </c>
      <c r="M185" s="73">
        <v>130</v>
      </c>
      <c r="N185" s="73">
        <v>89</v>
      </c>
      <c r="O185" s="73"/>
      <c r="P185" s="73"/>
      <c r="Q185" s="73"/>
      <c r="R185" s="73"/>
      <c r="S185" s="73">
        <v>0.85</v>
      </c>
      <c r="T185" s="73" t="s">
        <v>43</v>
      </c>
      <c r="U185" s="73"/>
      <c r="V185" s="63"/>
      <c r="W185" s="63"/>
      <c r="X185" s="63"/>
      <c r="Y185" s="63"/>
      <c r="Z185" s="63"/>
    </row>
    <row r="186" spans="1:26" ht="60">
      <c r="A186" s="74">
        <v>70</v>
      </c>
      <c r="B186" s="75" t="s">
        <v>369</v>
      </c>
      <c r="C186" s="76">
        <v>9</v>
      </c>
      <c r="D186" s="77">
        <v>465.87</v>
      </c>
      <c r="E186" s="78" t="s">
        <v>370</v>
      </c>
      <c r="F186" s="77">
        <v>44.4</v>
      </c>
      <c r="G186" s="77" t="s">
        <v>371</v>
      </c>
      <c r="H186" s="77" t="s">
        <v>372</v>
      </c>
      <c r="I186" s="77">
        <v>400</v>
      </c>
      <c r="J186" s="77">
        <v>18420</v>
      </c>
      <c r="K186" s="78" t="s">
        <v>373</v>
      </c>
      <c r="L186" s="78" t="s">
        <v>42</v>
      </c>
      <c r="M186" s="78">
        <v>130</v>
      </c>
      <c r="N186" s="78">
        <v>89</v>
      </c>
      <c r="O186" s="78">
        <v>499</v>
      </c>
      <c r="P186" s="78">
        <v>290</v>
      </c>
      <c r="Q186" s="78">
        <v>5337</v>
      </c>
      <c r="R186" s="78">
        <v>2923</v>
      </c>
      <c r="S186" s="78">
        <v>0.85</v>
      </c>
      <c r="T186" s="78" t="s">
        <v>43</v>
      </c>
      <c r="U186" s="78">
        <v>1246</v>
      </c>
      <c r="V186" s="63"/>
      <c r="W186" s="63"/>
      <c r="X186" s="63"/>
      <c r="Y186" s="63"/>
      <c r="Z186" s="63"/>
    </row>
    <row r="187" spans="1:27" s="41" customFormat="1" ht="24">
      <c r="A187" s="117"/>
      <c r="B187" s="122" t="s">
        <v>1663</v>
      </c>
      <c r="C187" s="118" t="s">
        <v>1977</v>
      </c>
      <c r="D187" s="119"/>
      <c r="E187" s="120"/>
      <c r="F187" s="119"/>
      <c r="G187" s="119" t="s">
        <v>1787</v>
      </c>
      <c r="H187" s="119"/>
      <c r="I187" s="119"/>
      <c r="J187" s="119" t="s">
        <v>1788</v>
      </c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1"/>
      <c r="W187" s="121"/>
      <c r="X187" s="121"/>
      <c r="Y187" s="121"/>
      <c r="Z187" s="121"/>
      <c r="AA187" s="41">
        <f>ROUND((130%*0.85*100),0)</f>
        <v>111</v>
      </c>
    </row>
    <row r="188" spans="1:27" s="41" customFormat="1" ht="24">
      <c r="A188" s="117"/>
      <c r="B188" s="122" t="s">
        <v>1666</v>
      </c>
      <c r="C188" s="118" t="s">
        <v>1978</v>
      </c>
      <c r="D188" s="119"/>
      <c r="E188" s="120"/>
      <c r="F188" s="119"/>
      <c r="G188" s="119" t="s">
        <v>1789</v>
      </c>
      <c r="H188" s="119"/>
      <c r="I188" s="119"/>
      <c r="J188" s="119" t="s">
        <v>1790</v>
      </c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1"/>
      <c r="W188" s="121"/>
      <c r="X188" s="121"/>
      <c r="Y188" s="121"/>
      <c r="Z188" s="121"/>
      <c r="AA188" s="41">
        <f>ROUND((89%*(0.85*0.8)*100),0)</f>
        <v>61</v>
      </c>
    </row>
    <row r="189" spans="1:26" ht="60">
      <c r="A189" s="69">
        <v>71</v>
      </c>
      <c r="B189" s="70" t="s">
        <v>374</v>
      </c>
      <c r="C189" s="71">
        <v>9</v>
      </c>
      <c r="D189" s="72">
        <v>2056.5</v>
      </c>
      <c r="E189" s="73" t="s">
        <v>375</v>
      </c>
      <c r="F189" s="72"/>
      <c r="G189" s="72">
        <v>18509</v>
      </c>
      <c r="H189" s="72" t="s">
        <v>376</v>
      </c>
      <c r="I189" s="72"/>
      <c r="J189" s="72">
        <v>35959</v>
      </c>
      <c r="K189" s="73" t="s">
        <v>377</v>
      </c>
      <c r="L189" s="73" t="s">
        <v>48</v>
      </c>
      <c r="M189" s="73">
        <v>130</v>
      </c>
      <c r="N189" s="73">
        <v>89</v>
      </c>
      <c r="O189" s="73"/>
      <c r="P189" s="73"/>
      <c r="Q189" s="73"/>
      <c r="R189" s="73"/>
      <c r="S189" s="73">
        <v>0.85</v>
      </c>
      <c r="T189" s="73" t="s">
        <v>43</v>
      </c>
      <c r="U189" s="73"/>
      <c r="V189" s="63"/>
      <c r="W189" s="63"/>
      <c r="X189" s="63"/>
      <c r="Y189" s="63"/>
      <c r="Z189" s="63"/>
    </row>
    <row r="190" spans="1:26" ht="60">
      <c r="A190" s="74">
        <v>72</v>
      </c>
      <c r="B190" s="75" t="s">
        <v>378</v>
      </c>
      <c r="C190" s="76">
        <v>9</v>
      </c>
      <c r="D190" s="77">
        <v>465.68</v>
      </c>
      <c r="E190" s="78" t="s">
        <v>379</v>
      </c>
      <c r="F190" s="77">
        <v>47.04</v>
      </c>
      <c r="G190" s="77" t="s">
        <v>380</v>
      </c>
      <c r="H190" s="77" t="s">
        <v>381</v>
      </c>
      <c r="I190" s="77">
        <v>423</v>
      </c>
      <c r="J190" s="77">
        <v>18492</v>
      </c>
      <c r="K190" s="78" t="s">
        <v>382</v>
      </c>
      <c r="L190" s="78" t="s">
        <v>42</v>
      </c>
      <c r="M190" s="78">
        <v>130</v>
      </c>
      <c r="N190" s="78">
        <v>89</v>
      </c>
      <c r="O190" s="78">
        <v>512</v>
      </c>
      <c r="P190" s="78">
        <v>298</v>
      </c>
      <c r="Q190" s="78">
        <v>5477</v>
      </c>
      <c r="R190" s="78">
        <v>3000</v>
      </c>
      <c r="S190" s="78">
        <v>0.85</v>
      </c>
      <c r="T190" s="78" t="s">
        <v>43</v>
      </c>
      <c r="U190" s="78">
        <v>1340</v>
      </c>
      <c r="V190" s="63"/>
      <c r="W190" s="63"/>
      <c r="X190" s="63"/>
      <c r="Y190" s="63"/>
      <c r="Z190" s="63"/>
    </row>
    <row r="191" spans="1:27" s="41" customFormat="1" ht="24">
      <c r="A191" s="117"/>
      <c r="B191" s="122" t="s">
        <v>1663</v>
      </c>
      <c r="C191" s="118" t="s">
        <v>1977</v>
      </c>
      <c r="D191" s="119"/>
      <c r="E191" s="120"/>
      <c r="F191" s="119"/>
      <c r="G191" s="119" t="s">
        <v>1791</v>
      </c>
      <c r="H191" s="119"/>
      <c r="I191" s="119"/>
      <c r="J191" s="119" t="s">
        <v>1792</v>
      </c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1"/>
      <c r="W191" s="121"/>
      <c r="X191" s="121"/>
      <c r="Y191" s="121"/>
      <c r="Z191" s="121"/>
      <c r="AA191" s="41">
        <f>ROUND((130%*0.85*100),0)</f>
        <v>111</v>
      </c>
    </row>
    <row r="192" spans="1:27" s="41" customFormat="1" ht="24">
      <c r="A192" s="117"/>
      <c r="B192" s="122" t="s">
        <v>1666</v>
      </c>
      <c r="C192" s="118" t="s">
        <v>1978</v>
      </c>
      <c r="D192" s="119"/>
      <c r="E192" s="120"/>
      <c r="F192" s="119"/>
      <c r="G192" s="119" t="s">
        <v>1793</v>
      </c>
      <c r="H192" s="119"/>
      <c r="I192" s="119"/>
      <c r="J192" s="119" t="s">
        <v>1794</v>
      </c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1"/>
      <c r="W192" s="121"/>
      <c r="X192" s="121"/>
      <c r="Y192" s="121"/>
      <c r="Z192" s="121"/>
      <c r="AA192" s="41">
        <f>ROUND((89%*(0.85*0.8)*100),0)</f>
        <v>61</v>
      </c>
    </row>
    <row r="193" spans="1:26" ht="60">
      <c r="A193" s="69">
        <v>73</v>
      </c>
      <c r="B193" s="70" t="s">
        <v>383</v>
      </c>
      <c r="C193" s="71">
        <v>3</v>
      </c>
      <c r="D193" s="72">
        <v>101.47</v>
      </c>
      <c r="E193" s="73" t="s">
        <v>384</v>
      </c>
      <c r="F193" s="72"/>
      <c r="G193" s="72">
        <v>304</v>
      </c>
      <c r="H193" s="72" t="s">
        <v>385</v>
      </c>
      <c r="I193" s="72"/>
      <c r="J193" s="72">
        <v>558</v>
      </c>
      <c r="K193" s="73" t="s">
        <v>386</v>
      </c>
      <c r="L193" s="73" t="s">
        <v>48</v>
      </c>
      <c r="M193" s="73">
        <v>130</v>
      </c>
      <c r="N193" s="73">
        <v>89</v>
      </c>
      <c r="O193" s="73"/>
      <c r="P193" s="73"/>
      <c r="Q193" s="73"/>
      <c r="R193" s="73"/>
      <c r="S193" s="73">
        <v>0.85</v>
      </c>
      <c r="T193" s="73" t="s">
        <v>43</v>
      </c>
      <c r="U193" s="73"/>
      <c r="V193" s="63"/>
      <c r="W193" s="63"/>
      <c r="X193" s="63"/>
      <c r="Y193" s="63"/>
      <c r="Z193" s="63"/>
    </row>
    <row r="194" spans="1:26" ht="60">
      <c r="A194" s="74">
        <v>74</v>
      </c>
      <c r="B194" s="75" t="s">
        <v>387</v>
      </c>
      <c r="C194" s="76">
        <v>3</v>
      </c>
      <c r="D194" s="77">
        <v>212.27</v>
      </c>
      <c r="E194" s="78" t="s">
        <v>388</v>
      </c>
      <c r="F194" s="77">
        <v>16.07</v>
      </c>
      <c r="G194" s="77" t="s">
        <v>389</v>
      </c>
      <c r="H194" s="77" t="s">
        <v>390</v>
      </c>
      <c r="I194" s="77">
        <v>48</v>
      </c>
      <c r="J194" s="77">
        <v>1820</v>
      </c>
      <c r="K194" s="78" t="s">
        <v>391</v>
      </c>
      <c r="L194" s="78" t="s">
        <v>42</v>
      </c>
      <c r="M194" s="78">
        <v>130</v>
      </c>
      <c r="N194" s="78">
        <v>89</v>
      </c>
      <c r="O194" s="78">
        <v>69</v>
      </c>
      <c r="P194" s="78">
        <v>40</v>
      </c>
      <c r="Q194" s="78">
        <v>737</v>
      </c>
      <c r="R194" s="78">
        <v>404</v>
      </c>
      <c r="S194" s="78">
        <v>0.85</v>
      </c>
      <c r="T194" s="78" t="s">
        <v>43</v>
      </c>
      <c r="U194" s="78">
        <v>153</v>
      </c>
      <c r="V194" s="63"/>
      <c r="W194" s="63"/>
      <c r="X194" s="63"/>
      <c r="Y194" s="63"/>
      <c r="Z194" s="63"/>
    </row>
    <row r="195" spans="1:27" s="41" customFormat="1" ht="24">
      <c r="A195" s="117"/>
      <c r="B195" s="122" t="s">
        <v>1663</v>
      </c>
      <c r="C195" s="118" t="s">
        <v>1977</v>
      </c>
      <c r="D195" s="119"/>
      <c r="E195" s="120"/>
      <c r="F195" s="119"/>
      <c r="G195" s="119" t="s">
        <v>1775</v>
      </c>
      <c r="H195" s="119"/>
      <c r="I195" s="119"/>
      <c r="J195" s="119" t="s">
        <v>1795</v>
      </c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1"/>
      <c r="W195" s="121"/>
      <c r="X195" s="121"/>
      <c r="Y195" s="121"/>
      <c r="Z195" s="121"/>
      <c r="AA195" s="41">
        <f>ROUND((130%*0.85*100),0)</f>
        <v>111</v>
      </c>
    </row>
    <row r="196" spans="1:27" s="41" customFormat="1" ht="24">
      <c r="A196" s="117"/>
      <c r="B196" s="122" t="s">
        <v>1666</v>
      </c>
      <c r="C196" s="118" t="s">
        <v>1978</v>
      </c>
      <c r="D196" s="119"/>
      <c r="E196" s="120"/>
      <c r="F196" s="119"/>
      <c r="G196" s="119" t="s">
        <v>1777</v>
      </c>
      <c r="H196" s="119"/>
      <c r="I196" s="119"/>
      <c r="J196" s="119" t="s">
        <v>1796</v>
      </c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1"/>
      <c r="W196" s="121"/>
      <c r="X196" s="121"/>
      <c r="Y196" s="121"/>
      <c r="Z196" s="121"/>
      <c r="AA196" s="41">
        <f>ROUND((89%*(0.85*0.8)*100),0)</f>
        <v>61</v>
      </c>
    </row>
    <row r="197" spans="1:26" ht="60">
      <c r="A197" s="74">
        <v>75</v>
      </c>
      <c r="B197" s="75" t="s">
        <v>327</v>
      </c>
      <c r="C197" s="76">
        <v>3</v>
      </c>
      <c r="D197" s="77">
        <v>313.82</v>
      </c>
      <c r="E197" s="78" t="s">
        <v>328</v>
      </c>
      <c r="F197" s="77">
        <v>28.74</v>
      </c>
      <c r="G197" s="77" t="s">
        <v>342</v>
      </c>
      <c r="H197" s="77" t="s">
        <v>343</v>
      </c>
      <c r="I197" s="77">
        <v>86</v>
      </c>
      <c r="J197" s="77">
        <v>3499</v>
      </c>
      <c r="K197" s="78" t="s">
        <v>344</v>
      </c>
      <c r="L197" s="78" t="s">
        <v>42</v>
      </c>
      <c r="M197" s="78">
        <v>130</v>
      </c>
      <c r="N197" s="78">
        <v>89</v>
      </c>
      <c r="O197" s="78">
        <v>108</v>
      </c>
      <c r="P197" s="78">
        <v>63</v>
      </c>
      <c r="Q197" s="78">
        <v>1159</v>
      </c>
      <c r="R197" s="78">
        <v>635</v>
      </c>
      <c r="S197" s="78">
        <v>0.85</v>
      </c>
      <c r="T197" s="78" t="s">
        <v>43</v>
      </c>
      <c r="U197" s="78">
        <v>273</v>
      </c>
      <c r="V197" s="63"/>
      <c r="W197" s="63"/>
      <c r="X197" s="63"/>
      <c r="Y197" s="63"/>
      <c r="Z197" s="63"/>
    </row>
    <row r="198" spans="1:27" s="41" customFormat="1" ht="24">
      <c r="A198" s="117"/>
      <c r="B198" s="122" t="s">
        <v>1663</v>
      </c>
      <c r="C198" s="118" t="s">
        <v>1977</v>
      </c>
      <c r="D198" s="119"/>
      <c r="E198" s="120"/>
      <c r="F198" s="119"/>
      <c r="G198" s="119" t="s">
        <v>1697</v>
      </c>
      <c r="H198" s="119"/>
      <c r="I198" s="119"/>
      <c r="J198" s="119" t="s">
        <v>1773</v>
      </c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1"/>
      <c r="W198" s="121"/>
      <c r="X198" s="121"/>
      <c r="Y198" s="121"/>
      <c r="Z198" s="121"/>
      <c r="AA198" s="41">
        <f>ROUND((130%*0.85*100),0)</f>
        <v>111</v>
      </c>
    </row>
    <row r="199" spans="1:27" s="41" customFormat="1" ht="24">
      <c r="A199" s="117"/>
      <c r="B199" s="122" t="s">
        <v>1666</v>
      </c>
      <c r="C199" s="118" t="s">
        <v>1978</v>
      </c>
      <c r="D199" s="119"/>
      <c r="E199" s="120"/>
      <c r="F199" s="119"/>
      <c r="G199" s="119" t="s">
        <v>1703</v>
      </c>
      <c r="H199" s="119"/>
      <c r="I199" s="119"/>
      <c r="J199" s="119" t="s">
        <v>1774</v>
      </c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1"/>
      <c r="W199" s="121"/>
      <c r="X199" s="121"/>
      <c r="Y199" s="121"/>
      <c r="Z199" s="121"/>
      <c r="AA199" s="41">
        <f>ROUND((89%*(0.85*0.8)*100),0)</f>
        <v>61</v>
      </c>
    </row>
    <row r="200" spans="1:26" ht="60">
      <c r="A200" s="69">
        <v>76</v>
      </c>
      <c r="B200" s="70" t="s">
        <v>392</v>
      </c>
      <c r="C200" s="71">
        <v>4</v>
      </c>
      <c r="D200" s="72">
        <v>40.82</v>
      </c>
      <c r="E200" s="73" t="s">
        <v>393</v>
      </c>
      <c r="F200" s="72"/>
      <c r="G200" s="72">
        <v>163</v>
      </c>
      <c r="H200" s="72" t="s">
        <v>394</v>
      </c>
      <c r="I200" s="72"/>
      <c r="J200" s="72">
        <v>228</v>
      </c>
      <c r="K200" s="73" t="s">
        <v>395</v>
      </c>
      <c r="L200" s="73" t="s">
        <v>48</v>
      </c>
      <c r="M200" s="73">
        <v>130</v>
      </c>
      <c r="N200" s="73">
        <v>89</v>
      </c>
      <c r="O200" s="73"/>
      <c r="P200" s="73"/>
      <c r="Q200" s="73"/>
      <c r="R200" s="73"/>
      <c r="S200" s="73">
        <v>0.85</v>
      </c>
      <c r="T200" s="73" t="s">
        <v>43</v>
      </c>
      <c r="U200" s="73"/>
      <c r="V200" s="63"/>
      <c r="W200" s="63"/>
      <c r="X200" s="63"/>
      <c r="Y200" s="63"/>
      <c r="Z200" s="63"/>
    </row>
    <row r="201" spans="1:26" ht="60">
      <c r="A201" s="74">
        <v>77</v>
      </c>
      <c r="B201" s="75" t="s">
        <v>295</v>
      </c>
      <c r="C201" s="76">
        <v>4</v>
      </c>
      <c r="D201" s="77">
        <v>136.07</v>
      </c>
      <c r="E201" s="78" t="s">
        <v>296</v>
      </c>
      <c r="F201" s="77">
        <v>7.38</v>
      </c>
      <c r="G201" s="77" t="s">
        <v>396</v>
      </c>
      <c r="H201" s="77" t="s">
        <v>397</v>
      </c>
      <c r="I201" s="77">
        <v>30</v>
      </c>
      <c r="J201" s="77">
        <v>1496</v>
      </c>
      <c r="K201" s="78" t="s">
        <v>398</v>
      </c>
      <c r="L201" s="78" t="s">
        <v>42</v>
      </c>
      <c r="M201" s="78">
        <v>130</v>
      </c>
      <c r="N201" s="78">
        <v>89</v>
      </c>
      <c r="O201" s="78">
        <v>49</v>
      </c>
      <c r="P201" s="78">
        <v>29</v>
      </c>
      <c r="Q201" s="78">
        <v>530</v>
      </c>
      <c r="R201" s="78">
        <v>290</v>
      </c>
      <c r="S201" s="78">
        <v>0.85</v>
      </c>
      <c r="T201" s="78" t="s">
        <v>43</v>
      </c>
      <c r="U201" s="78">
        <v>92</v>
      </c>
      <c r="V201" s="63"/>
      <c r="W201" s="63"/>
      <c r="X201" s="63"/>
      <c r="Y201" s="63"/>
      <c r="Z201" s="63"/>
    </row>
    <row r="202" spans="1:27" s="41" customFormat="1" ht="24">
      <c r="A202" s="117"/>
      <c r="B202" s="122" t="s">
        <v>1663</v>
      </c>
      <c r="C202" s="118" t="s">
        <v>1977</v>
      </c>
      <c r="D202" s="119"/>
      <c r="E202" s="120"/>
      <c r="F202" s="119"/>
      <c r="G202" s="119" t="s">
        <v>1797</v>
      </c>
      <c r="H202" s="119"/>
      <c r="I202" s="119"/>
      <c r="J202" s="119" t="s">
        <v>1798</v>
      </c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1"/>
      <c r="W202" s="121"/>
      <c r="X202" s="121"/>
      <c r="Y202" s="121"/>
      <c r="Z202" s="121"/>
      <c r="AA202" s="41">
        <f>ROUND((130%*0.85*100),0)</f>
        <v>111</v>
      </c>
    </row>
    <row r="203" spans="1:27" s="41" customFormat="1" ht="24">
      <c r="A203" s="117"/>
      <c r="B203" s="122" t="s">
        <v>1666</v>
      </c>
      <c r="C203" s="118" t="s">
        <v>1978</v>
      </c>
      <c r="D203" s="119"/>
      <c r="E203" s="120"/>
      <c r="F203" s="119"/>
      <c r="G203" s="119" t="s">
        <v>1799</v>
      </c>
      <c r="H203" s="119"/>
      <c r="I203" s="119"/>
      <c r="J203" s="119" t="s">
        <v>1789</v>
      </c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1"/>
      <c r="W203" s="121"/>
      <c r="X203" s="121"/>
      <c r="Y203" s="121"/>
      <c r="Z203" s="121"/>
      <c r="AA203" s="41">
        <f>ROUND((89%*(0.85*0.8)*100),0)</f>
        <v>61</v>
      </c>
    </row>
    <row r="204" spans="1:26" ht="60">
      <c r="A204" s="74">
        <v>78</v>
      </c>
      <c r="B204" s="75" t="s">
        <v>399</v>
      </c>
      <c r="C204" s="76">
        <v>4</v>
      </c>
      <c r="D204" s="77">
        <v>212.27</v>
      </c>
      <c r="E204" s="78" t="s">
        <v>388</v>
      </c>
      <c r="F204" s="77">
        <v>16.07</v>
      </c>
      <c r="G204" s="77" t="s">
        <v>400</v>
      </c>
      <c r="H204" s="77" t="s">
        <v>401</v>
      </c>
      <c r="I204" s="77">
        <v>64</v>
      </c>
      <c r="J204" s="77">
        <v>2427</v>
      </c>
      <c r="K204" s="78" t="s">
        <v>402</v>
      </c>
      <c r="L204" s="78" t="s">
        <v>42</v>
      </c>
      <c r="M204" s="78">
        <v>130</v>
      </c>
      <c r="N204" s="78">
        <v>89</v>
      </c>
      <c r="O204" s="78">
        <v>92</v>
      </c>
      <c r="P204" s="78">
        <v>54</v>
      </c>
      <c r="Q204" s="78">
        <v>983</v>
      </c>
      <c r="R204" s="78">
        <v>539</v>
      </c>
      <c r="S204" s="78">
        <v>0.85</v>
      </c>
      <c r="T204" s="78" t="s">
        <v>43</v>
      </c>
      <c r="U204" s="78">
        <v>204</v>
      </c>
      <c r="V204" s="63"/>
      <c r="W204" s="63"/>
      <c r="X204" s="63"/>
      <c r="Y204" s="63"/>
      <c r="Z204" s="63"/>
    </row>
    <row r="205" spans="1:27" s="41" customFormat="1" ht="24">
      <c r="A205" s="117"/>
      <c r="B205" s="122" t="s">
        <v>1663</v>
      </c>
      <c r="C205" s="118" t="s">
        <v>1977</v>
      </c>
      <c r="D205" s="119"/>
      <c r="E205" s="120"/>
      <c r="F205" s="119"/>
      <c r="G205" s="119" t="s">
        <v>1761</v>
      </c>
      <c r="H205" s="119"/>
      <c r="I205" s="119"/>
      <c r="J205" s="119" t="s">
        <v>1762</v>
      </c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1"/>
      <c r="W205" s="121"/>
      <c r="X205" s="121"/>
      <c r="Y205" s="121"/>
      <c r="Z205" s="121"/>
      <c r="AA205" s="41">
        <f>ROUND((130%*0.85*100),0)</f>
        <v>111</v>
      </c>
    </row>
    <row r="206" spans="1:27" s="41" customFormat="1" ht="24">
      <c r="A206" s="117"/>
      <c r="B206" s="122" t="s">
        <v>1666</v>
      </c>
      <c r="C206" s="118" t="s">
        <v>1978</v>
      </c>
      <c r="D206" s="119"/>
      <c r="E206" s="120"/>
      <c r="F206" s="119"/>
      <c r="G206" s="119" t="s">
        <v>1734</v>
      </c>
      <c r="H206" s="119"/>
      <c r="I206" s="119"/>
      <c r="J206" s="119" t="s">
        <v>1763</v>
      </c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1"/>
      <c r="W206" s="121"/>
      <c r="X206" s="121"/>
      <c r="Y206" s="121"/>
      <c r="Z206" s="121"/>
      <c r="AA206" s="41">
        <f>ROUND((89%*(0.85*0.8)*100),0)</f>
        <v>61</v>
      </c>
    </row>
    <row r="207" spans="1:26" ht="60">
      <c r="A207" s="69">
        <v>79</v>
      </c>
      <c r="B207" s="70" t="s">
        <v>403</v>
      </c>
      <c r="C207" s="71">
        <v>5</v>
      </c>
      <c r="D207" s="72">
        <v>211.43</v>
      </c>
      <c r="E207" s="73" t="s">
        <v>404</v>
      </c>
      <c r="F207" s="72"/>
      <c r="G207" s="72">
        <v>1057</v>
      </c>
      <c r="H207" s="72" t="s">
        <v>405</v>
      </c>
      <c r="I207" s="72"/>
      <c r="J207" s="72">
        <v>2352</v>
      </c>
      <c r="K207" s="73" t="s">
        <v>406</v>
      </c>
      <c r="L207" s="73" t="s">
        <v>48</v>
      </c>
      <c r="M207" s="73">
        <v>130</v>
      </c>
      <c r="N207" s="73">
        <v>89</v>
      </c>
      <c r="O207" s="73"/>
      <c r="P207" s="73"/>
      <c r="Q207" s="73"/>
      <c r="R207" s="73"/>
      <c r="S207" s="73">
        <v>0.85</v>
      </c>
      <c r="T207" s="73" t="s">
        <v>43</v>
      </c>
      <c r="U207" s="73"/>
      <c r="V207" s="63"/>
      <c r="W207" s="63"/>
      <c r="X207" s="63"/>
      <c r="Y207" s="63"/>
      <c r="Z207" s="63"/>
    </row>
    <row r="208" spans="1:26" ht="60">
      <c r="A208" s="74">
        <v>80</v>
      </c>
      <c r="B208" s="75" t="s">
        <v>327</v>
      </c>
      <c r="C208" s="76">
        <v>5</v>
      </c>
      <c r="D208" s="77">
        <v>313.82</v>
      </c>
      <c r="E208" s="78" t="s">
        <v>328</v>
      </c>
      <c r="F208" s="77">
        <v>28.74</v>
      </c>
      <c r="G208" s="77" t="s">
        <v>407</v>
      </c>
      <c r="H208" s="77" t="s">
        <v>408</v>
      </c>
      <c r="I208" s="77">
        <v>144</v>
      </c>
      <c r="J208" s="77">
        <v>5832</v>
      </c>
      <c r="K208" s="78" t="s">
        <v>409</v>
      </c>
      <c r="L208" s="78" t="s">
        <v>42</v>
      </c>
      <c r="M208" s="78">
        <v>130</v>
      </c>
      <c r="N208" s="78">
        <v>89</v>
      </c>
      <c r="O208" s="78">
        <v>181</v>
      </c>
      <c r="P208" s="78">
        <v>105</v>
      </c>
      <c r="Q208" s="78">
        <v>1932</v>
      </c>
      <c r="R208" s="78">
        <v>1058</v>
      </c>
      <c r="S208" s="78">
        <v>0.85</v>
      </c>
      <c r="T208" s="78" t="s">
        <v>43</v>
      </c>
      <c r="U208" s="78">
        <v>455</v>
      </c>
      <c r="V208" s="63"/>
      <c r="W208" s="63"/>
      <c r="X208" s="63"/>
      <c r="Y208" s="63"/>
      <c r="Z208" s="63"/>
    </row>
    <row r="209" spans="1:27" s="41" customFormat="1" ht="24">
      <c r="A209" s="117"/>
      <c r="B209" s="122" t="s">
        <v>1663</v>
      </c>
      <c r="C209" s="118" t="s">
        <v>1977</v>
      </c>
      <c r="D209" s="119"/>
      <c r="E209" s="120"/>
      <c r="F209" s="119"/>
      <c r="G209" s="119" t="s">
        <v>1800</v>
      </c>
      <c r="H209" s="119"/>
      <c r="I209" s="119"/>
      <c r="J209" s="119" t="s">
        <v>1801</v>
      </c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1"/>
      <c r="W209" s="121"/>
      <c r="X209" s="121"/>
      <c r="Y209" s="121"/>
      <c r="Z209" s="121"/>
      <c r="AA209" s="41">
        <f>ROUND((130%*0.85*100),0)</f>
        <v>111</v>
      </c>
    </row>
    <row r="210" spans="1:27" s="41" customFormat="1" ht="24">
      <c r="A210" s="117"/>
      <c r="B210" s="122" t="s">
        <v>1666</v>
      </c>
      <c r="C210" s="118" t="s">
        <v>1978</v>
      </c>
      <c r="D210" s="119"/>
      <c r="E210" s="120"/>
      <c r="F210" s="119"/>
      <c r="G210" s="119" t="s">
        <v>1802</v>
      </c>
      <c r="H210" s="119"/>
      <c r="I210" s="119"/>
      <c r="J210" s="119" t="s">
        <v>1803</v>
      </c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1"/>
      <c r="W210" s="121"/>
      <c r="X210" s="121"/>
      <c r="Y210" s="121"/>
      <c r="Z210" s="121"/>
      <c r="AA210" s="41">
        <f>ROUND((89%*(0.85*0.8)*100),0)</f>
        <v>61</v>
      </c>
    </row>
    <row r="211" spans="1:26" ht="60">
      <c r="A211" s="74">
        <v>81</v>
      </c>
      <c r="B211" s="75" t="s">
        <v>378</v>
      </c>
      <c r="C211" s="76">
        <v>5</v>
      </c>
      <c r="D211" s="77">
        <v>465.68</v>
      </c>
      <c r="E211" s="78" t="s">
        <v>379</v>
      </c>
      <c r="F211" s="77">
        <v>47.04</v>
      </c>
      <c r="G211" s="77" t="s">
        <v>410</v>
      </c>
      <c r="H211" s="77" t="s">
        <v>411</v>
      </c>
      <c r="I211" s="77">
        <v>235</v>
      </c>
      <c r="J211" s="77">
        <v>10274</v>
      </c>
      <c r="K211" s="78" t="s">
        <v>412</v>
      </c>
      <c r="L211" s="78" t="s">
        <v>42</v>
      </c>
      <c r="M211" s="78">
        <v>130</v>
      </c>
      <c r="N211" s="78">
        <v>89</v>
      </c>
      <c r="O211" s="78">
        <v>285</v>
      </c>
      <c r="P211" s="78">
        <v>166</v>
      </c>
      <c r="Q211" s="78">
        <v>3043</v>
      </c>
      <c r="R211" s="78">
        <v>1667</v>
      </c>
      <c r="S211" s="78">
        <v>0.85</v>
      </c>
      <c r="T211" s="78" t="s">
        <v>43</v>
      </c>
      <c r="U211" s="78">
        <v>744</v>
      </c>
      <c r="V211" s="63"/>
      <c r="W211" s="63"/>
      <c r="X211" s="63"/>
      <c r="Y211" s="63"/>
      <c r="Z211" s="63"/>
    </row>
    <row r="212" spans="1:27" s="41" customFormat="1" ht="24">
      <c r="A212" s="117"/>
      <c r="B212" s="122" t="s">
        <v>1663</v>
      </c>
      <c r="C212" s="118" t="s">
        <v>1977</v>
      </c>
      <c r="D212" s="119"/>
      <c r="E212" s="120"/>
      <c r="F212" s="119"/>
      <c r="G212" s="119" t="s">
        <v>1804</v>
      </c>
      <c r="H212" s="119"/>
      <c r="I212" s="119"/>
      <c r="J212" s="119" t="s">
        <v>1805</v>
      </c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1"/>
      <c r="W212" s="121"/>
      <c r="X212" s="121"/>
      <c r="Y212" s="121"/>
      <c r="Z212" s="121"/>
      <c r="AA212" s="41">
        <f>ROUND((130%*0.85*100),0)</f>
        <v>111</v>
      </c>
    </row>
    <row r="213" spans="1:27" s="41" customFormat="1" ht="24">
      <c r="A213" s="117"/>
      <c r="B213" s="122" t="s">
        <v>1666</v>
      </c>
      <c r="C213" s="118" t="s">
        <v>1978</v>
      </c>
      <c r="D213" s="119"/>
      <c r="E213" s="120"/>
      <c r="F213" s="119"/>
      <c r="G213" s="119" t="s">
        <v>1721</v>
      </c>
      <c r="H213" s="119"/>
      <c r="I213" s="119"/>
      <c r="J213" s="119" t="s">
        <v>1806</v>
      </c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1"/>
      <c r="W213" s="121"/>
      <c r="X213" s="121"/>
      <c r="Y213" s="121"/>
      <c r="Z213" s="121"/>
      <c r="AA213" s="41">
        <f>ROUND((89%*(0.85*0.8)*100),0)</f>
        <v>61</v>
      </c>
    </row>
    <row r="214" spans="1:26" ht="60">
      <c r="A214" s="74">
        <v>82</v>
      </c>
      <c r="B214" s="75" t="s">
        <v>413</v>
      </c>
      <c r="C214" s="76">
        <v>1</v>
      </c>
      <c r="D214" s="77">
        <v>315.02</v>
      </c>
      <c r="E214" s="78" t="s">
        <v>346</v>
      </c>
      <c r="F214" s="77">
        <v>27.11</v>
      </c>
      <c r="G214" s="77" t="s">
        <v>414</v>
      </c>
      <c r="H214" s="77" t="s">
        <v>415</v>
      </c>
      <c r="I214" s="77">
        <v>27</v>
      </c>
      <c r="J214" s="77">
        <v>1162</v>
      </c>
      <c r="K214" s="78" t="s">
        <v>416</v>
      </c>
      <c r="L214" s="78" t="s">
        <v>42</v>
      </c>
      <c r="M214" s="78">
        <v>130</v>
      </c>
      <c r="N214" s="78">
        <v>89</v>
      </c>
      <c r="O214" s="78">
        <v>35</v>
      </c>
      <c r="P214" s="78">
        <v>20</v>
      </c>
      <c r="Q214" s="78">
        <v>370</v>
      </c>
      <c r="R214" s="78">
        <v>203</v>
      </c>
      <c r="S214" s="78">
        <v>0.85</v>
      </c>
      <c r="T214" s="78" t="s">
        <v>43</v>
      </c>
      <c r="U214" s="78">
        <v>85</v>
      </c>
      <c r="V214" s="63"/>
      <c r="W214" s="63"/>
      <c r="X214" s="63"/>
      <c r="Y214" s="63"/>
      <c r="Z214" s="63"/>
    </row>
    <row r="215" spans="1:27" s="41" customFormat="1" ht="24">
      <c r="A215" s="117"/>
      <c r="B215" s="122" t="s">
        <v>1663</v>
      </c>
      <c r="C215" s="118" t="s">
        <v>1977</v>
      </c>
      <c r="D215" s="119"/>
      <c r="E215" s="120"/>
      <c r="F215" s="119"/>
      <c r="G215" s="119" t="s">
        <v>1664</v>
      </c>
      <c r="H215" s="119"/>
      <c r="I215" s="119"/>
      <c r="J215" s="119" t="s">
        <v>1665</v>
      </c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1"/>
      <c r="W215" s="121"/>
      <c r="X215" s="121"/>
      <c r="Y215" s="121"/>
      <c r="Z215" s="121"/>
      <c r="AA215" s="41">
        <f>ROUND((130%*0.85*100),0)</f>
        <v>111</v>
      </c>
    </row>
    <row r="216" spans="1:27" s="41" customFormat="1" ht="24">
      <c r="A216" s="117"/>
      <c r="B216" s="122" t="s">
        <v>1666</v>
      </c>
      <c r="C216" s="118" t="s">
        <v>1978</v>
      </c>
      <c r="D216" s="119"/>
      <c r="E216" s="120"/>
      <c r="F216" s="119"/>
      <c r="G216" s="119" t="s">
        <v>1667</v>
      </c>
      <c r="H216" s="119"/>
      <c r="I216" s="119"/>
      <c r="J216" s="119" t="s">
        <v>1668</v>
      </c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1"/>
      <c r="W216" s="121"/>
      <c r="X216" s="121"/>
      <c r="Y216" s="121"/>
      <c r="Z216" s="121"/>
      <c r="AA216" s="41">
        <f>ROUND((89%*(0.85*0.8)*100),0)</f>
        <v>61</v>
      </c>
    </row>
    <row r="217" spans="1:26" ht="60">
      <c r="A217" s="69">
        <v>83</v>
      </c>
      <c r="B217" s="70" t="s">
        <v>417</v>
      </c>
      <c r="C217" s="71">
        <v>1</v>
      </c>
      <c r="D217" s="72">
        <v>256.76</v>
      </c>
      <c r="E217" s="73" t="s">
        <v>418</v>
      </c>
      <c r="F217" s="72"/>
      <c r="G217" s="72">
        <v>257</v>
      </c>
      <c r="H217" s="72" t="s">
        <v>419</v>
      </c>
      <c r="I217" s="72"/>
      <c r="J217" s="72">
        <v>720</v>
      </c>
      <c r="K217" s="73" t="s">
        <v>420</v>
      </c>
      <c r="L217" s="73" t="s">
        <v>48</v>
      </c>
      <c r="M217" s="73">
        <v>130</v>
      </c>
      <c r="N217" s="73">
        <v>89</v>
      </c>
      <c r="O217" s="73"/>
      <c r="P217" s="73"/>
      <c r="Q217" s="73"/>
      <c r="R217" s="73"/>
      <c r="S217" s="73">
        <v>0.85</v>
      </c>
      <c r="T217" s="73" t="s">
        <v>43</v>
      </c>
      <c r="U217" s="73"/>
      <c r="V217" s="63"/>
      <c r="W217" s="63"/>
      <c r="X217" s="63"/>
      <c r="Y217" s="63"/>
      <c r="Z217" s="63"/>
    </row>
    <row r="218" spans="1:26" ht="60">
      <c r="A218" s="74">
        <v>84</v>
      </c>
      <c r="B218" s="75" t="s">
        <v>327</v>
      </c>
      <c r="C218" s="76">
        <v>2</v>
      </c>
      <c r="D218" s="77">
        <v>313.82</v>
      </c>
      <c r="E218" s="78" t="s">
        <v>328</v>
      </c>
      <c r="F218" s="77">
        <v>28.74</v>
      </c>
      <c r="G218" s="77" t="s">
        <v>421</v>
      </c>
      <c r="H218" s="77" t="s">
        <v>422</v>
      </c>
      <c r="I218" s="77">
        <v>57</v>
      </c>
      <c r="J218" s="77">
        <v>2333</v>
      </c>
      <c r="K218" s="78" t="s">
        <v>423</v>
      </c>
      <c r="L218" s="78" t="s">
        <v>42</v>
      </c>
      <c r="M218" s="78">
        <v>130</v>
      </c>
      <c r="N218" s="78">
        <v>89</v>
      </c>
      <c r="O218" s="78">
        <v>73</v>
      </c>
      <c r="P218" s="78">
        <v>42</v>
      </c>
      <c r="Q218" s="78">
        <v>772</v>
      </c>
      <c r="R218" s="78">
        <v>423</v>
      </c>
      <c r="S218" s="78">
        <v>0.85</v>
      </c>
      <c r="T218" s="78" t="s">
        <v>43</v>
      </c>
      <c r="U218" s="78">
        <v>182</v>
      </c>
      <c r="V218" s="63"/>
      <c r="W218" s="63"/>
      <c r="X218" s="63"/>
      <c r="Y218" s="63"/>
      <c r="Z218" s="63"/>
    </row>
    <row r="219" spans="1:27" s="41" customFormat="1" ht="24">
      <c r="A219" s="117"/>
      <c r="B219" s="122" t="s">
        <v>1663</v>
      </c>
      <c r="C219" s="118" t="s">
        <v>1977</v>
      </c>
      <c r="D219" s="119"/>
      <c r="E219" s="120"/>
      <c r="F219" s="119"/>
      <c r="G219" s="119" t="s">
        <v>1807</v>
      </c>
      <c r="H219" s="119"/>
      <c r="I219" s="119"/>
      <c r="J219" s="119" t="s">
        <v>1808</v>
      </c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1"/>
      <c r="W219" s="121"/>
      <c r="X219" s="121"/>
      <c r="Y219" s="121"/>
      <c r="Z219" s="121"/>
      <c r="AA219" s="41">
        <f>ROUND((130%*0.85*100),0)</f>
        <v>111</v>
      </c>
    </row>
    <row r="220" spans="1:27" s="41" customFormat="1" ht="24">
      <c r="A220" s="117"/>
      <c r="B220" s="122" t="s">
        <v>1666</v>
      </c>
      <c r="C220" s="118" t="s">
        <v>1978</v>
      </c>
      <c r="D220" s="119"/>
      <c r="E220" s="120"/>
      <c r="F220" s="119"/>
      <c r="G220" s="119" t="s">
        <v>1711</v>
      </c>
      <c r="H220" s="119"/>
      <c r="I220" s="119"/>
      <c r="J220" s="119" t="s">
        <v>1809</v>
      </c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1"/>
      <c r="W220" s="121"/>
      <c r="X220" s="121"/>
      <c r="Y220" s="121"/>
      <c r="Z220" s="121"/>
      <c r="AA220" s="41">
        <f>ROUND((89%*(0.85*0.8)*100),0)</f>
        <v>61</v>
      </c>
    </row>
    <row r="221" spans="1:26" ht="60">
      <c r="A221" s="74">
        <v>85</v>
      </c>
      <c r="B221" s="75" t="s">
        <v>424</v>
      </c>
      <c r="C221" s="76">
        <v>4</v>
      </c>
      <c r="D221" s="77">
        <v>465.87</v>
      </c>
      <c r="E221" s="78" t="s">
        <v>370</v>
      </c>
      <c r="F221" s="77">
        <v>44.4</v>
      </c>
      <c r="G221" s="77" t="s">
        <v>425</v>
      </c>
      <c r="H221" s="77" t="s">
        <v>426</v>
      </c>
      <c r="I221" s="77">
        <v>178</v>
      </c>
      <c r="J221" s="77">
        <v>8187</v>
      </c>
      <c r="K221" s="78" t="s">
        <v>427</v>
      </c>
      <c r="L221" s="78" t="s">
        <v>42</v>
      </c>
      <c r="M221" s="78">
        <v>130</v>
      </c>
      <c r="N221" s="78">
        <v>89</v>
      </c>
      <c r="O221" s="78">
        <v>221</v>
      </c>
      <c r="P221" s="78">
        <v>129</v>
      </c>
      <c r="Q221" s="78">
        <v>2372</v>
      </c>
      <c r="R221" s="78">
        <v>1299</v>
      </c>
      <c r="S221" s="78">
        <v>0.85</v>
      </c>
      <c r="T221" s="78" t="s">
        <v>43</v>
      </c>
      <c r="U221" s="78">
        <v>554</v>
      </c>
      <c r="V221" s="63"/>
      <c r="W221" s="63"/>
      <c r="X221" s="63"/>
      <c r="Y221" s="63"/>
      <c r="Z221" s="63"/>
    </row>
    <row r="222" spans="1:27" s="41" customFormat="1" ht="24">
      <c r="A222" s="117"/>
      <c r="B222" s="122" t="s">
        <v>1663</v>
      </c>
      <c r="C222" s="118" t="s">
        <v>1977</v>
      </c>
      <c r="D222" s="119"/>
      <c r="E222" s="120"/>
      <c r="F222" s="119"/>
      <c r="G222" s="119" t="s">
        <v>1810</v>
      </c>
      <c r="H222" s="119"/>
      <c r="I222" s="119"/>
      <c r="J222" s="119" t="s">
        <v>1811</v>
      </c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1"/>
      <c r="W222" s="121"/>
      <c r="X222" s="121"/>
      <c r="Y222" s="121"/>
      <c r="Z222" s="121"/>
      <c r="AA222" s="41">
        <f>ROUND((130%*0.85*100),0)</f>
        <v>111</v>
      </c>
    </row>
    <row r="223" spans="1:27" s="41" customFormat="1" ht="24">
      <c r="A223" s="117"/>
      <c r="B223" s="122" t="s">
        <v>1666</v>
      </c>
      <c r="C223" s="118" t="s">
        <v>1978</v>
      </c>
      <c r="D223" s="119"/>
      <c r="E223" s="120"/>
      <c r="F223" s="119"/>
      <c r="G223" s="119" t="s">
        <v>1743</v>
      </c>
      <c r="H223" s="119"/>
      <c r="I223" s="119"/>
      <c r="J223" s="119" t="s">
        <v>1812</v>
      </c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1"/>
      <c r="W223" s="121"/>
      <c r="X223" s="121"/>
      <c r="Y223" s="121"/>
      <c r="Z223" s="121"/>
      <c r="AA223" s="41">
        <f>ROUND((89%*(0.85*0.8)*100),0)</f>
        <v>61</v>
      </c>
    </row>
    <row r="224" spans="1:26" ht="60">
      <c r="A224" s="74">
        <v>86</v>
      </c>
      <c r="B224" s="75" t="s">
        <v>378</v>
      </c>
      <c r="C224" s="76">
        <v>8</v>
      </c>
      <c r="D224" s="77">
        <v>465.68</v>
      </c>
      <c r="E224" s="78" t="s">
        <v>379</v>
      </c>
      <c r="F224" s="77">
        <v>47.04</v>
      </c>
      <c r="G224" s="77" t="s">
        <v>428</v>
      </c>
      <c r="H224" s="77" t="s">
        <v>429</v>
      </c>
      <c r="I224" s="77">
        <v>376</v>
      </c>
      <c r="J224" s="77">
        <v>16438</v>
      </c>
      <c r="K224" s="78" t="s">
        <v>430</v>
      </c>
      <c r="L224" s="78" t="s">
        <v>42</v>
      </c>
      <c r="M224" s="78">
        <v>130</v>
      </c>
      <c r="N224" s="78">
        <v>89</v>
      </c>
      <c r="O224" s="78">
        <v>455</v>
      </c>
      <c r="P224" s="78">
        <v>265</v>
      </c>
      <c r="Q224" s="78">
        <v>4869</v>
      </c>
      <c r="R224" s="78">
        <v>2667</v>
      </c>
      <c r="S224" s="78">
        <v>0.85</v>
      </c>
      <c r="T224" s="78" t="s">
        <v>43</v>
      </c>
      <c r="U224" s="78">
        <v>1191</v>
      </c>
      <c r="V224" s="63"/>
      <c r="W224" s="63"/>
      <c r="X224" s="63"/>
      <c r="Y224" s="63"/>
      <c r="Z224" s="63"/>
    </row>
    <row r="225" spans="1:27" s="41" customFormat="1" ht="24">
      <c r="A225" s="117"/>
      <c r="B225" s="122" t="s">
        <v>1663</v>
      </c>
      <c r="C225" s="118" t="s">
        <v>1977</v>
      </c>
      <c r="D225" s="119"/>
      <c r="E225" s="120"/>
      <c r="F225" s="119"/>
      <c r="G225" s="119" t="s">
        <v>1813</v>
      </c>
      <c r="H225" s="119"/>
      <c r="I225" s="119"/>
      <c r="J225" s="119" t="s">
        <v>1814</v>
      </c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1"/>
      <c r="W225" s="121"/>
      <c r="X225" s="121"/>
      <c r="Y225" s="121"/>
      <c r="Z225" s="121"/>
      <c r="AA225" s="41">
        <f>ROUND((130%*0.85*100),0)</f>
        <v>111</v>
      </c>
    </row>
    <row r="226" spans="1:27" s="41" customFormat="1" ht="24">
      <c r="A226" s="117"/>
      <c r="B226" s="122" t="s">
        <v>1666</v>
      </c>
      <c r="C226" s="118" t="s">
        <v>1978</v>
      </c>
      <c r="D226" s="119"/>
      <c r="E226" s="120"/>
      <c r="F226" s="119"/>
      <c r="G226" s="119" t="s">
        <v>1815</v>
      </c>
      <c r="H226" s="119"/>
      <c r="I226" s="119"/>
      <c r="J226" s="119" t="s">
        <v>1816</v>
      </c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1"/>
      <c r="W226" s="121"/>
      <c r="X226" s="121"/>
      <c r="Y226" s="121"/>
      <c r="Z226" s="121"/>
      <c r="AA226" s="41">
        <f>ROUND((89%*(0.85*0.8)*100),0)</f>
        <v>61</v>
      </c>
    </row>
    <row r="227" spans="1:26" ht="60">
      <c r="A227" s="74">
        <v>87</v>
      </c>
      <c r="B227" s="75" t="s">
        <v>424</v>
      </c>
      <c r="C227" s="76">
        <v>1</v>
      </c>
      <c r="D227" s="77">
        <v>465.87</v>
      </c>
      <c r="E227" s="78" t="s">
        <v>370</v>
      </c>
      <c r="F227" s="77">
        <v>44.4</v>
      </c>
      <c r="G227" s="77" t="s">
        <v>431</v>
      </c>
      <c r="H227" s="77" t="s">
        <v>432</v>
      </c>
      <c r="I227" s="77">
        <v>44</v>
      </c>
      <c r="J227" s="77">
        <v>2047</v>
      </c>
      <c r="K227" s="78" t="s">
        <v>433</v>
      </c>
      <c r="L227" s="78" t="s">
        <v>42</v>
      </c>
      <c r="M227" s="78">
        <v>130</v>
      </c>
      <c r="N227" s="78">
        <v>89</v>
      </c>
      <c r="O227" s="78">
        <v>56</v>
      </c>
      <c r="P227" s="78">
        <v>33</v>
      </c>
      <c r="Q227" s="78">
        <v>593</v>
      </c>
      <c r="R227" s="78">
        <v>325</v>
      </c>
      <c r="S227" s="78">
        <v>0.85</v>
      </c>
      <c r="T227" s="78" t="s">
        <v>43</v>
      </c>
      <c r="U227" s="78">
        <v>138</v>
      </c>
      <c r="V227" s="63"/>
      <c r="W227" s="63"/>
      <c r="X227" s="63"/>
      <c r="Y227" s="63"/>
      <c r="Z227" s="63"/>
    </row>
    <row r="228" spans="1:27" s="41" customFormat="1" ht="24">
      <c r="A228" s="117"/>
      <c r="B228" s="122" t="s">
        <v>1663</v>
      </c>
      <c r="C228" s="118" t="s">
        <v>1977</v>
      </c>
      <c r="D228" s="119"/>
      <c r="E228" s="120"/>
      <c r="F228" s="119"/>
      <c r="G228" s="119" t="s">
        <v>1817</v>
      </c>
      <c r="H228" s="119"/>
      <c r="I228" s="119"/>
      <c r="J228" s="119" t="s">
        <v>1818</v>
      </c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1"/>
      <c r="W228" s="121"/>
      <c r="X228" s="121"/>
      <c r="Y228" s="121"/>
      <c r="Z228" s="121"/>
      <c r="AA228" s="41">
        <f>ROUND((130%*0.85*100),0)</f>
        <v>111</v>
      </c>
    </row>
    <row r="229" spans="1:27" s="41" customFormat="1" ht="24">
      <c r="A229" s="117"/>
      <c r="B229" s="122" t="s">
        <v>1666</v>
      </c>
      <c r="C229" s="118" t="s">
        <v>1978</v>
      </c>
      <c r="D229" s="119"/>
      <c r="E229" s="120"/>
      <c r="F229" s="119"/>
      <c r="G229" s="119" t="s">
        <v>1674</v>
      </c>
      <c r="H229" s="119"/>
      <c r="I229" s="119"/>
      <c r="J229" s="119" t="s">
        <v>1752</v>
      </c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1"/>
      <c r="W229" s="121"/>
      <c r="X229" s="121"/>
      <c r="Y229" s="121"/>
      <c r="Z229" s="121"/>
      <c r="AA229" s="41">
        <f>ROUND((89%*(0.85*0.8)*100),0)</f>
        <v>61</v>
      </c>
    </row>
    <row r="230" spans="1:26" ht="60">
      <c r="A230" s="69">
        <v>88</v>
      </c>
      <c r="B230" s="70" t="s">
        <v>434</v>
      </c>
      <c r="C230" s="71">
        <v>1</v>
      </c>
      <c r="D230" s="72">
        <v>489.12</v>
      </c>
      <c r="E230" s="73" t="s">
        <v>435</v>
      </c>
      <c r="F230" s="72"/>
      <c r="G230" s="72">
        <v>489</v>
      </c>
      <c r="H230" s="72" t="s">
        <v>436</v>
      </c>
      <c r="I230" s="72"/>
      <c r="J230" s="72">
        <v>1690</v>
      </c>
      <c r="K230" s="73" t="s">
        <v>437</v>
      </c>
      <c r="L230" s="73" t="s">
        <v>48</v>
      </c>
      <c r="M230" s="73">
        <v>130</v>
      </c>
      <c r="N230" s="73">
        <v>89</v>
      </c>
      <c r="O230" s="73"/>
      <c r="P230" s="73"/>
      <c r="Q230" s="73"/>
      <c r="R230" s="73"/>
      <c r="S230" s="73">
        <v>0.85</v>
      </c>
      <c r="T230" s="73" t="s">
        <v>43</v>
      </c>
      <c r="U230" s="73"/>
      <c r="V230" s="63"/>
      <c r="W230" s="63"/>
      <c r="X230" s="63"/>
      <c r="Y230" s="63"/>
      <c r="Z230" s="63"/>
    </row>
    <row r="231" spans="1:26" ht="60">
      <c r="A231" s="69">
        <v>89</v>
      </c>
      <c r="B231" s="70" t="s">
        <v>438</v>
      </c>
      <c r="C231" s="71">
        <v>4</v>
      </c>
      <c r="D231" s="72">
        <v>562.22</v>
      </c>
      <c r="E231" s="73" t="s">
        <v>439</v>
      </c>
      <c r="F231" s="72"/>
      <c r="G231" s="72">
        <v>2249</v>
      </c>
      <c r="H231" s="72" t="s">
        <v>440</v>
      </c>
      <c r="I231" s="72"/>
      <c r="J231" s="72">
        <v>7639</v>
      </c>
      <c r="K231" s="73" t="s">
        <v>441</v>
      </c>
      <c r="L231" s="73" t="s">
        <v>48</v>
      </c>
      <c r="M231" s="73">
        <v>130</v>
      </c>
      <c r="N231" s="73">
        <v>89</v>
      </c>
      <c r="O231" s="73"/>
      <c r="P231" s="73"/>
      <c r="Q231" s="73"/>
      <c r="R231" s="73"/>
      <c r="S231" s="73">
        <v>0.85</v>
      </c>
      <c r="T231" s="73" t="s">
        <v>43</v>
      </c>
      <c r="U231" s="73"/>
      <c r="V231" s="63"/>
      <c r="W231" s="63"/>
      <c r="X231" s="63"/>
      <c r="Y231" s="63"/>
      <c r="Z231" s="63"/>
    </row>
    <row r="232" spans="1:26" ht="60">
      <c r="A232" s="74">
        <v>90</v>
      </c>
      <c r="B232" s="75" t="s">
        <v>442</v>
      </c>
      <c r="C232" s="76">
        <v>1</v>
      </c>
      <c r="D232" s="77">
        <v>313.82</v>
      </c>
      <c r="E232" s="78" t="s">
        <v>328</v>
      </c>
      <c r="F232" s="77">
        <v>28.74</v>
      </c>
      <c r="G232" s="77" t="s">
        <v>329</v>
      </c>
      <c r="H232" s="77" t="s">
        <v>330</v>
      </c>
      <c r="I232" s="77">
        <v>29</v>
      </c>
      <c r="J232" s="77">
        <v>1166</v>
      </c>
      <c r="K232" s="78" t="s">
        <v>331</v>
      </c>
      <c r="L232" s="78" t="s">
        <v>42</v>
      </c>
      <c r="M232" s="78">
        <v>130</v>
      </c>
      <c r="N232" s="78">
        <v>89</v>
      </c>
      <c r="O232" s="78">
        <v>36</v>
      </c>
      <c r="P232" s="78">
        <v>21</v>
      </c>
      <c r="Q232" s="78">
        <v>387</v>
      </c>
      <c r="R232" s="78">
        <v>212</v>
      </c>
      <c r="S232" s="78">
        <v>0.85</v>
      </c>
      <c r="T232" s="78" t="s">
        <v>43</v>
      </c>
      <c r="U232" s="78">
        <v>91</v>
      </c>
      <c r="V232" s="63"/>
      <c r="W232" s="63"/>
      <c r="X232" s="63"/>
      <c r="Y232" s="63"/>
      <c r="Z232" s="63"/>
    </row>
    <row r="233" spans="1:27" s="41" customFormat="1" ht="24">
      <c r="A233" s="117"/>
      <c r="B233" s="122" t="s">
        <v>1663</v>
      </c>
      <c r="C233" s="118" t="s">
        <v>1977</v>
      </c>
      <c r="D233" s="119"/>
      <c r="E233" s="120"/>
      <c r="F233" s="119"/>
      <c r="G233" s="119" t="s">
        <v>1678</v>
      </c>
      <c r="H233" s="119"/>
      <c r="I233" s="119"/>
      <c r="J233" s="119" t="s">
        <v>1768</v>
      </c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1"/>
      <c r="W233" s="121"/>
      <c r="X233" s="121"/>
      <c r="Y233" s="121"/>
      <c r="Z233" s="121"/>
      <c r="AA233" s="41">
        <f>ROUND((130%*0.85*100),0)</f>
        <v>111</v>
      </c>
    </row>
    <row r="234" spans="1:27" s="41" customFormat="1" ht="24">
      <c r="A234" s="117"/>
      <c r="B234" s="122" t="s">
        <v>1666</v>
      </c>
      <c r="C234" s="118" t="s">
        <v>1978</v>
      </c>
      <c r="D234" s="119"/>
      <c r="E234" s="120"/>
      <c r="F234" s="119"/>
      <c r="G234" s="119" t="s">
        <v>1694</v>
      </c>
      <c r="H234" s="119"/>
      <c r="I234" s="119"/>
      <c r="J234" s="119" t="s">
        <v>1769</v>
      </c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1"/>
      <c r="W234" s="121"/>
      <c r="X234" s="121"/>
      <c r="Y234" s="121"/>
      <c r="Z234" s="121"/>
      <c r="AA234" s="41">
        <f>ROUND((89%*(0.85*0.8)*100),0)</f>
        <v>61</v>
      </c>
    </row>
    <row r="235" spans="1:26" ht="60">
      <c r="A235" s="74">
        <v>91</v>
      </c>
      <c r="B235" s="75" t="s">
        <v>443</v>
      </c>
      <c r="C235" s="76">
        <v>1</v>
      </c>
      <c r="D235" s="77">
        <v>465.68</v>
      </c>
      <c r="E235" s="78" t="s">
        <v>379</v>
      </c>
      <c r="F235" s="77">
        <v>47.04</v>
      </c>
      <c r="G235" s="77" t="s">
        <v>444</v>
      </c>
      <c r="H235" s="77" t="s">
        <v>445</v>
      </c>
      <c r="I235" s="77">
        <v>47</v>
      </c>
      <c r="J235" s="77">
        <v>2055</v>
      </c>
      <c r="K235" s="78" t="s">
        <v>446</v>
      </c>
      <c r="L235" s="78" t="s">
        <v>42</v>
      </c>
      <c r="M235" s="78">
        <v>130</v>
      </c>
      <c r="N235" s="78">
        <v>89</v>
      </c>
      <c r="O235" s="78">
        <v>57</v>
      </c>
      <c r="P235" s="78">
        <v>33</v>
      </c>
      <c r="Q235" s="78">
        <v>609</v>
      </c>
      <c r="R235" s="78">
        <v>333</v>
      </c>
      <c r="S235" s="78">
        <v>0.85</v>
      </c>
      <c r="T235" s="78" t="s">
        <v>43</v>
      </c>
      <c r="U235" s="78">
        <v>149</v>
      </c>
      <c r="V235" s="63"/>
      <c r="W235" s="63"/>
      <c r="X235" s="63"/>
      <c r="Y235" s="63"/>
      <c r="Z235" s="63"/>
    </row>
    <row r="236" spans="1:27" s="41" customFormat="1" ht="24">
      <c r="A236" s="117"/>
      <c r="B236" s="122" t="s">
        <v>1663</v>
      </c>
      <c r="C236" s="118" t="s">
        <v>1977</v>
      </c>
      <c r="D236" s="119"/>
      <c r="E236" s="120"/>
      <c r="F236" s="119"/>
      <c r="G236" s="119" t="s">
        <v>1672</v>
      </c>
      <c r="H236" s="119"/>
      <c r="I236" s="119"/>
      <c r="J236" s="119" t="s">
        <v>1673</v>
      </c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1"/>
      <c r="W236" s="121"/>
      <c r="X236" s="121"/>
      <c r="Y236" s="121"/>
      <c r="Z236" s="121"/>
      <c r="AA236" s="41">
        <f>ROUND((130%*0.85*100),0)</f>
        <v>111</v>
      </c>
    </row>
    <row r="237" spans="1:27" s="41" customFormat="1" ht="24">
      <c r="A237" s="117"/>
      <c r="B237" s="122" t="s">
        <v>1666</v>
      </c>
      <c r="C237" s="118" t="s">
        <v>1978</v>
      </c>
      <c r="D237" s="119"/>
      <c r="E237" s="120"/>
      <c r="F237" s="119"/>
      <c r="G237" s="119" t="s">
        <v>1674</v>
      </c>
      <c r="H237" s="119"/>
      <c r="I237" s="119"/>
      <c r="J237" s="119" t="s">
        <v>1675</v>
      </c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1"/>
      <c r="W237" s="121"/>
      <c r="X237" s="121"/>
      <c r="Y237" s="121"/>
      <c r="Z237" s="121"/>
      <c r="AA237" s="41">
        <f>ROUND((89%*(0.85*0.8)*100),0)</f>
        <v>61</v>
      </c>
    </row>
    <row r="238" spans="1:26" ht="60">
      <c r="A238" s="69">
        <v>92</v>
      </c>
      <c r="B238" s="70" t="s">
        <v>447</v>
      </c>
      <c r="C238" s="71">
        <v>3</v>
      </c>
      <c r="D238" s="72">
        <v>103.75</v>
      </c>
      <c r="E238" s="73" t="s">
        <v>448</v>
      </c>
      <c r="F238" s="72"/>
      <c r="G238" s="72">
        <v>311</v>
      </c>
      <c r="H238" s="72" t="s">
        <v>449</v>
      </c>
      <c r="I238" s="72"/>
      <c r="J238" s="72">
        <v>734</v>
      </c>
      <c r="K238" s="73" t="s">
        <v>450</v>
      </c>
      <c r="L238" s="73" t="s">
        <v>48</v>
      </c>
      <c r="M238" s="73">
        <v>130</v>
      </c>
      <c r="N238" s="73">
        <v>89</v>
      </c>
      <c r="O238" s="73"/>
      <c r="P238" s="73"/>
      <c r="Q238" s="73"/>
      <c r="R238" s="73"/>
      <c r="S238" s="73">
        <v>0.85</v>
      </c>
      <c r="T238" s="73" t="s">
        <v>43</v>
      </c>
      <c r="U238" s="73"/>
      <c r="V238" s="63"/>
      <c r="W238" s="63"/>
      <c r="X238" s="63"/>
      <c r="Y238" s="63"/>
      <c r="Z238" s="63"/>
    </row>
    <row r="239" spans="1:26" ht="60">
      <c r="A239" s="74">
        <v>93</v>
      </c>
      <c r="B239" s="75" t="s">
        <v>327</v>
      </c>
      <c r="C239" s="76">
        <v>3</v>
      </c>
      <c r="D239" s="77">
        <v>313.82</v>
      </c>
      <c r="E239" s="78" t="s">
        <v>328</v>
      </c>
      <c r="F239" s="77">
        <v>28.74</v>
      </c>
      <c r="G239" s="77" t="s">
        <v>342</v>
      </c>
      <c r="H239" s="77" t="s">
        <v>343</v>
      </c>
      <c r="I239" s="77">
        <v>86</v>
      </c>
      <c r="J239" s="77">
        <v>3499</v>
      </c>
      <c r="K239" s="78" t="s">
        <v>344</v>
      </c>
      <c r="L239" s="78" t="s">
        <v>42</v>
      </c>
      <c r="M239" s="78">
        <v>130</v>
      </c>
      <c r="N239" s="78">
        <v>89</v>
      </c>
      <c r="O239" s="78">
        <v>108</v>
      </c>
      <c r="P239" s="78">
        <v>63</v>
      </c>
      <c r="Q239" s="78">
        <v>1159</v>
      </c>
      <c r="R239" s="78">
        <v>635</v>
      </c>
      <c r="S239" s="78">
        <v>0.85</v>
      </c>
      <c r="T239" s="78" t="s">
        <v>43</v>
      </c>
      <c r="U239" s="78">
        <v>273</v>
      </c>
      <c r="V239" s="63"/>
      <c r="W239" s="63"/>
      <c r="X239" s="63"/>
      <c r="Y239" s="63"/>
      <c r="Z239" s="63"/>
    </row>
    <row r="240" spans="1:27" s="41" customFormat="1" ht="24">
      <c r="A240" s="117"/>
      <c r="B240" s="122" t="s">
        <v>1663</v>
      </c>
      <c r="C240" s="118" t="s">
        <v>1977</v>
      </c>
      <c r="D240" s="119"/>
      <c r="E240" s="120"/>
      <c r="F240" s="119"/>
      <c r="G240" s="119" t="s">
        <v>1697</v>
      </c>
      <c r="H240" s="119"/>
      <c r="I240" s="119"/>
      <c r="J240" s="119" t="s">
        <v>1773</v>
      </c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1"/>
      <c r="W240" s="121"/>
      <c r="X240" s="121"/>
      <c r="Y240" s="121"/>
      <c r="Z240" s="121"/>
      <c r="AA240" s="41">
        <f>ROUND((130%*0.85*100),0)</f>
        <v>111</v>
      </c>
    </row>
    <row r="241" spans="1:27" s="41" customFormat="1" ht="24">
      <c r="A241" s="117"/>
      <c r="B241" s="122" t="s">
        <v>1666</v>
      </c>
      <c r="C241" s="118" t="s">
        <v>1978</v>
      </c>
      <c r="D241" s="119"/>
      <c r="E241" s="120"/>
      <c r="F241" s="119"/>
      <c r="G241" s="119" t="s">
        <v>1703</v>
      </c>
      <c r="H241" s="119"/>
      <c r="I241" s="119"/>
      <c r="J241" s="119" t="s">
        <v>1774</v>
      </c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1"/>
      <c r="W241" s="121"/>
      <c r="X241" s="121"/>
      <c r="Y241" s="121"/>
      <c r="Z241" s="121"/>
      <c r="AA241" s="41">
        <f>ROUND((89%*(0.85*0.8)*100),0)</f>
        <v>61</v>
      </c>
    </row>
    <row r="242" spans="1:26" ht="60">
      <c r="A242" s="69">
        <v>94</v>
      </c>
      <c r="B242" s="70" t="s">
        <v>451</v>
      </c>
      <c r="C242" s="71">
        <v>1</v>
      </c>
      <c r="D242" s="72">
        <v>700</v>
      </c>
      <c r="E242" s="73" t="s">
        <v>83</v>
      </c>
      <c r="F242" s="72"/>
      <c r="G242" s="72">
        <v>700</v>
      </c>
      <c r="H242" s="72" t="s">
        <v>83</v>
      </c>
      <c r="I242" s="72"/>
      <c r="J242" s="72">
        <v>2196</v>
      </c>
      <c r="K242" s="73" t="s">
        <v>84</v>
      </c>
      <c r="L242" s="73" t="s">
        <v>48</v>
      </c>
      <c r="M242" s="73">
        <v>130</v>
      </c>
      <c r="N242" s="73">
        <v>89</v>
      </c>
      <c r="O242" s="73"/>
      <c r="P242" s="73"/>
      <c r="Q242" s="73"/>
      <c r="R242" s="73"/>
      <c r="S242" s="73">
        <v>0.85</v>
      </c>
      <c r="T242" s="73" t="s">
        <v>43</v>
      </c>
      <c r="U242" s="73"/>
      <c r="V242" s="63"/>
      <c r="W242" s="63"/>
      <c r="X242" s="63"/>
      <c r="Y242" s="63"/>
      <c r="Z242" s="63"/>
    </row>
    <row r="243" spans="1:26" ht="36">
      <c r="A243" s="69">
        <v>95</v>
      </c>
      <c r="B243" s="70" t="s">
        <v>452</v>
      </c>
      <c r="C243" s="71">
        <v>1</v>
      </c>
      <c r="D243" s="72">
        <v>700</v>
      </c>
      <c r="E243" s="73" t="s">
        <v>83</v>
      </c>
      <c r="F243" s="72"/>
      <c r="G243" s="72">
        <v>700</v>
      </c>
      <c r="H243" s="72" t="s">
        <v>83</v>
      </c>
      <c r="I243" s="72"/>
      <c r="J243" s="72">
        <v>2199</v>
      </c>
      <c r="K243" s="73" t="s">
        <v>453</v>
      </c>
      <c r="L243" s="73" t="s">
        <v>48</v>
      </c>
      <c r="M243" s="73">
        <v>130</v>
      </c>
      <c r="N243" s="73">
        <v>89</v>
      </c>
      <c r="O243" s="73"/>
      <c r="P243" s="73"/>
      <c r="Q243" s="73"/>
      <c r="R243" s="73"/>
      <c r="S243" s="73">
        <v>0.85</v>
      </c>
      <c r="T243" s="73" t="s">
        <v>43</v>
      </c>
      <c r="U243" s="73"/>
      <c r="V243" s="63"/>
      <c r="W243" s="63"/>
      <c r="X243" s="63"/>
      <c r="Y243" s="63"/>
      <c r="Z243" s="63"/>
    </row>
    <row r="244" spans="1:26" ht="36">
      <c r="A244" s="69">
        <v>96</v>
      </c>
      <c r="B244" s="70" t="s">
        <v>454</v>
      </c>
      <c r="C244" s="71">
        <v>1</v>
      </c>
      <c r="D244" s="72">
        <v>975</v>
      </c>
      <c r="E244" s="73" t="s">
        <v>89</v>
      </c>
      <c r="F244" s="72"/>
      <c r="G244" s="72">
        <v>975</v>
      </c>
      <c r="H244" s="72" t="s">
        <v>89</v>
      </c>
      <c r="I244" s="72"/>
      <c r="J244" s="72">
        <v>3524</v>
      </c>
      <c r="K244" s="73" t="s">
        <v>455</v>
      </c>
      <c r="L244" s="73" t="s">
        <v>48</v>
      </c>
      <c r="M244" s="73">
        <v>130</v>
      </c>
      <c r="N244" s="73">
        <v>89</v>
      </c>
      <c r="O244" s="73"/>
      <c r="P244" s="73"/>
      <c r="Q244" s="73"/>
      <c r="R244" s="73"/>
      <c r="S244" s="73">
        <v>0.85</v>
      </c>
      <c r="T244" s="73" t="s">
        <v>43</v>
      </c>
      <c r="U244" s="73"/>
      <c r="V244" s="63"/>
      <c r="W244" s="63"/>
      <c r="X244" s="63"/>
      <c r="Y244" s="63"/>
      <c r="Z244" s="63"/>
    </row>
    <row r="245" spans="1:26" ht="60">
      <c r="A245" s="74">
        <v>97</v>
      </c>
      <c r="B245" s="75" t="s">
        <v>456</v>
      </c>
      <c r="C245" s="76">
        <v>1</v>
      </c>
      <c r="D245" s="77">
        <v>313.82</v>
      </c>
      <c r="E245" s="78" t="s">
        <v>328</v>
      </c>
      <c r="F245" s="77">
        <v>28.74</v>
      </c>
      <c r="G245" s="77" t="s">
        <v>329</v>
      </c>
      <c r="H245" s="77" t="s">
        <v>330</v>
      </c>
      <c r="I245" s="77">
        <v>29</v>
      </c>
      <c r="J245" s="77">
        <v>1166</v>
      </c>
      <c r="K245" s="78" t="s">
        <v>331</v>
      </c>
      <c r="L245" s="78" t="s">
        <v>42</v>
      </c>
      <c r="M245" s="78">
        <v>130</v>
      </c>
      <c r="N245" s="78">
        <v>89</v>
      </c>
      <c r="O245" s="78">
        <v>36</v>
      </c>
      <c r="P245" s="78">
        <v>21</v>
      </c>
      <c r="Q245" s="78">
        <v>387</v>
      </c>
      <c r="R245" s="78">
        <v>212</v>
      </c>
      <c r="S245" s="78">
        <v>0.85</v>
      </c>
      <c r="T245" s="78" t="s">
        <v>43</v>
      </c>
      <c r="U245" s="78">
        <v>91</v>
      </c>
      <c r="V245" s="63"/>
      <c r="W245" s="63"/>
      <c r="X245" s="63"/>
      <c r="Y245" s="63"/>
      <c r="Z245" s="63"/>
    </row>
    <row r="246" spans="1:27" s="41" customFormat="1" ht="24">
      <c r="A246" s="117"/>
      <c r="B246" s="122" t="s">
        <v>1663</v>
      </c>
      <c r="C246" s="118" t="s">
        <v>1977</v>
      </c>
      <c r="D246" s="119"/>
      <c r="E246" s="120"/>
      <c r="F246" s="119"/>
      <c r="G246" s="119" t="s">
        <v>1678</v>
      </c>
      <c r="H246" s="119"/>
      <c r="I246" s="119"/>
      <c r="J246" s="119" t="s">
        <v>1768</v>
      </c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1"/>
      <c r="W246" s="121"/>
      <c r="X246" s="121"/>
      <c r="Y246" s="121"/>
      <c r="Z246" s="121"/>
      <c r="AA246" s="41">
        <f>ROUND((130%*0.85*100),0)</f>
        <v>111</v>
      </c>
    </row>
    <row r="247" spans="1:27" s="41" customFormat="1" ht="24">
      <c r="A247" s="117"/>
      <c r="B247" s="122" t="s">
        <v>1666</v>
      </c>
      <c r="C247" s="118" t="s">
        <v>1978</v>
      </c>
      <c r="D247" s="119"/>
      <c r="E247" s="120"/>
      <c r="F247" s="119"/>
      <c r="G247" s="119" t="s">
        <v>1694</v>
      </c>
      <c r="H247" s="119"/>
      <c r="I247" s="119"/>
      <c r="J247" s="119" t="s">
        <v>1769</v>
      </c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1"/>
      <c r="W247" s="121"/>
      <c r="X247" s="121"/>
      <c r="Y247" s="121"/>
      <c r="Z247" s="121"/>
      <c r="AA247" s="41">
        <f>ROUND((89%*(0.85*0.8)*100),0)</f>
        <v>61</v>
      </c>
    </row>
    <row r="248" spans="1:26" ht="60">
      <c r="A248" s="69">
        <v>98</v>
      </c>
      <c r="B248" s="70" t="s">
        <v>88</v>
      </c>
      <c r="C248" s="71">
        <v>1</v>
      </c>
      <c r="D248" s="72">
        <v>975</v>
      </c>
      <c r="E248" s="73" t="s">
        <v>89</v>
      </c>
      <c r="F248" s="72"/>
      <c r="G248" s="72">
        <v>975</v>
      </c>
      <c r="H248" s="72" t="s">
        <v>89</v>
      </c>
      <c r="I248" s="72"/>
      <c r="J248" s="72">
        <v>3519</v>
      </c>
      <c r="K248" s="73" t="s">
        <v>90</v>
      </c>
      <c r="L248" s="73" t="s">
        <v>48</v>
      </c>
      <c r="M248" s="73">
        <v>130</v>
      </c>
      <c r="N248" s="73">
        <v>89</v>
      </c>
      <c r="O248" s="73"/>
      <c r="P248" s="73"/>
      <c r="Q248" s="73"/>
      <c r="R248" s="73"/>
      <c r="S248" s="73">
        <v>0.85</v>
      </c>
      <c r="T248" s="73" t="s">
        <v>43</v>
      </c>
      <c r="U248" s="73"/>
      <c r="V248" s="63"/>
      <c r="W248" s="63"/>
      <c r="X248" s="63"/>
      <c r="Y248" s="63"/>
      <c r="Z248" s="63"/>
    </row>
    <row r="249" spans="1:26" ht="60">
      <c r="A249" s="74">
        <v>99</v>
      </c>
      <c r="B249" s="75" t="s">
        <v>378</v>
      </c>
      <c r="C249" s="76">
        <v>1</v>
      </c>
      <c r="D249" s="77">
        <v>465.68</v>
      </c>
      <c r="E249" s="78" t="s">
        <v>379</v>
      </c>
      <c r="F249" s="77">
        <v>47.04</v>
      </c>
      <c r="G249" s="77" t="s">
        <v>444</v>
      </c>
      <c r="H249" s="77" t="s">
        <v>445</v>
      </c>
      <c r="I249" s="77">
        <v>47</v>
      </c>
      <c r="J249" s="77">
        <v>2055</v>
      </c>
      <c r="K249" s="78" t="s">
        <v>446</v>
      </c>
      <c r="L249" s="78" t="s">
        <v>42</v>
      </c>
      <c r="M249" s="78">
        <v>130</v>
      </c>
      <c r="N249" s="78">
        <v>89</v>
      </c>
      <c r="O249" s="78">
        <v>57</v>
      </c>
      <c r="P249" s="78">
        <v>33</v>
      </c>
      <c r="Q249" s="78">
        <v>609</v>
      </c>
      <c r="R249" s="78">
        <v>333</v>
      </c>
      <c r="S249" s="78">
        <v>0.85</v>
      </c>
      <c r="T249" s="78" t="s">
        <v>43</v>
      </c>
      <c r="U249" s="78">
        <v>149</v>
      </c>
      <c r="V249" s="63"/>
      <c r="W249" s="63"/>
      <c r="X249" s="63"/>
      <c r="Y249" s="63"/>
      <c r="Z249" s="63"/>
    </row>
    <row r="250" spans="1:27" s="41" customFormat="1" ht="24">
      <c r="A250" s="117"/>
      <c r="B250" s="122" t="s">
        <v>1663</v>
      </c>
      <c r="C250" s="118" t="s">
        <v>1977</v>
      </c>
      <c r="D250" s="119"/>
      <c r="E250" s="120"/>
      <c r="F250" s="119"/>
      <c r="G250" s="119" t="s">
        <v>1672</v>
      </c>
      <c r="H250" s="119"/>
      <c r="I250" s="119"/>
      <c r="J250" s="119" t="s">
        <v>1673</v>
      </c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1"/>
      <c r="W250" s="121"/>
      <c r="X250" s="121"/>
      <c r="Y250" s="121"/>
      <c r="Z250" s="121"/>
      <c r="AA250" s="41">
        <f>ROUND((130%*0.85*100),0)</f>
        <v>111</v>
      </c>
    </row>
    <row r="251" spans="1:27" s="41" customFormat="1" ht="24">
      <c r="A251" s="117"/>
      <c r="B251" s="122" t="s">
        <v>1666</v>
      </c>
      <c r="C251" s="118" t="s">
        <v>1978</v>
      </c>
      <c r="D251" s="119"/>
      <c r="E251" s="120"/>
      <c r="F251" s="119"/>
      <c r="G251" s="119" t="s">
        <v>1674</v>
      </c>
      <c r="H251" s="119"/>
      <c r="I251" s="119"/>
      <c r="J251" s="119" t="s">
        <v>1675</v>
      </c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1"/>
      <c r="W251" s="121"/>
      <c r="X251" s="121"/>
      <c r="Y251" s="121"/>
      <c r="Z251" s="121"/>
      <c r="AA251" s="41">
        <f>ROUND((89%*(0.85*0.8)*100),0)</f>
        <v>61</v>
      </c>
    </row>
    <row r="252" spans="1:26" ht="72">
      <c r="A252" s="74">
        <v>100</v>
      </c>
      <c r="B252" s="75" t="s">
        <v>457</v>
      </c>
      <c r="C252" s="76">
        <v>3</v>
      </c>
      <c r="D252" s="77">
        <v>33.98</v>
      </c>
      <c r="E252" s="78" t="s">
        <v>458</v>
      </c>
      <c r="F252" s="77">
        <v>12.49</v>
      </c>
      <c r="G252" s="77" t="s">
        <v>459</v>
      </c>
      <c r="H252" s="77" t="s">
        <v>460</v>
      </c>
      <c r="I252" s="77">
        <v>37</v>
      </c>
      <c r="J252" s="77">
        <v>844</v>
      </c>
      <c r="K252" s="78" t="s">
        <v>461</v>
      </c>
      <c r="L252" s="78" t="s">
        <v>42</v>
      </c>
      <c r="M252" s="78">
        <v>130</v>
      </c>
      <c r="N252" s="78">
        <v>89</v>
      </c>
      <c r="O252" s="78">
        <v>72</v>
      </c>
      <c r="P252" s="78">
        <v>42</v>
      </c>
      <c r="Q252" s="78">
        <v>765</v>
      </c>
      <c r="R252" s="78">
        <v>419</v>
      </c>
      <c r="S252" s="78">
        <v>0.85</v>
      </c>
      <c r="T252" s="78" t="s">
        <v>43</v>
      </c>
      <c r="U252" s="78">
        <v>113</v>
      </c>
      <c r="V252" s="63"/>
      <c r="W252" s="63"/>
      <c r="X252" s="63"/>
      <c r="Y252" s="63"/>
      <c r="Z252" s="63"/>
    </row>
    <row r="253" spans="1:27" s="41" customFormat="1" ht="24">
      <c r="A253" s="117"/>
      <c r="B253" s="122" t="s">
        <v>1663</v>
      </c>
      <c r="C253" s="118" t="s">
        <v>1977</v>
      </c>
      <c r="D253" s="119"/>
      <c r="E253" s="120"/>
      <c r="F253" s="119"/>
      <c r="G253" s="119" t="s">
        <v>1819</v>
      </c>
      <c r="H253" s="119"/>
      <c r="I253" s="119"/>
      <c r="J253" s="119" t="s">
        <v>1820</v>
      </c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1"/>
      <c r="W253" s="121"/>
      <c r="X253" s="121"/>
      <c r="Y253" s="121"/>
      <c r="Z253" s="121"/>
      <c r="AA253" s="41">
        <f>ROUND((130%*0.85*100),0)</f>
        <v>111</v>
      </c>
    </row>
    <row r="254" spans="1:27" s="41" customFormat="1" ht="24">
      <c r="A254" s="117"/>
      <c r="B254" s="122" t="s">
        <v>1666</v>
      </c>
      <c r="C254" s="118" t="s">
        <v>1978</v>
      </c>
      <c r="D254" s="119"/>
      <c r="E254" s="120"/>
      <c r="F254" s="119"/>
      <c r="G254" s="119" t="s">
        <v>1711</v>
      </c>
      <c r="H254" s="119"/>
      <c r="I254" s="119"/>
      <c r="J254" s="119" t="s">
        <v>1821</v>
      </c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1"/>
      <c r="W254" s="121"/>
      <c r="X254" s="121"/>
      <c r="Y254" s="121"/>
      <c r="Z254" s="121"/>
      <c r="AA254" s="41">
        <f>ROUND((89%*(0.85*0.8)*100),0)</f>
        <v>61</v>
      </c>
    </row>
    <row r="255" spans="1:26" ht="48">
      <c r="A255" s="69">
        <v>101</v>
      </c>
      <c r="B255" s="70" t="s">
        <v>462</v>
      </c>
      <c r="C255" s="71">
        <v>3</v>
      </c>
      <c r="D255" s="72">
        <v>758.88</v>
      </c>
      <c r="E255" s="73" t="s">
        <v>463</v>
      </c>
      <c r="F255" s="72"/>
      <c r="G255" s="72">
        <v>2277</v>
      </c>
      <c r="H255" s="72" t="s">
        <v>464</v>
      </c>
      <c r="I255" s="72"/>
      <c r="J255" s="72">
        <v>6149</v>
      </c>
      <c r="K255" s="73" t="s">
        <v>465</v>
      </c>
      <c r="L255" s="73" t="s">
        <v>48</v>
      </c>
      <c r="M255" s="73">
        <v>130</v>
      </c>
      <c r="N255" s="73">
        <v>89</v>
      </c>
      <c r="O255" s="73"/>
      <c r="P255" s="73"/>
      <c r="Q255" s="73"/>
      <c r="R255" s="73"/>
      <c r="S255" s="73">
        <v>0.85</v>
      </c>
      <c r="T255" s="73" t="s">
        <v>43</v>
      </c>
      <c r="U255" s="73"/>
      <c r="V255" s="63"/>
      <c r="W255" s="63"/>
      <c r="X255" s="63"/>
      <c r="Y255" s="63"/>
      <c r="Z255" s="63"/>
    </row>
    <row r="256" spans="1:26" ht="60">
      <c r="A256" s="74">
        <v>102</v>
      </c>
      <c r="B256" s="75" t="s">
        <v>399</v>
      </c>
      <c r="C256" s="76">
        <v>1</v>
      </c>
      <c r="D256" s="77">
        <v>212.27</v>
      </c>
      <c r="E256" s="78" t="s">
        <v>388</v>
      </c>
      <c r="F256" s="77">
        <v>16.07</v>
      </c>
      <c r="G256" s="77" t="s">
        <v>466</v>
      </c>
      <c r="H256" s="77" t="s">
        <v>467</v>
      </c>
      <c r="I256" s="77">
        <v>16</v>
      </c>
      <c r="J256" s="77">
        <v>607</v>
      </c>
      <c r="K256" s="78" t="s">
        <v>468</v>
      </c>
      <c r="L256" s="78" t="s">
        <v>42</v>
      </c>
      <c r="M256" s="78">
        <v>130</v>
      </c>
      <c r="N256" s="78">
        <v>89</v>
      </c>
      <c r="O256" s="78">
        <v>23</v>
      </c>
      <c r="P256" s="78">
        <v>14</v>
      </c>
      <c r="Q256" s="78">
        <v>245</v>
      </c>
      <c r="R256" s="78">
        <v>134</v>
      </c>
      <c r="S256" s="78">
        <v>0.85</v>
      </c>
      <c r="T256" s="78" t="s">
        <v>43</v>
      </c>
      <c r="U256" s="78">
        <v>51</v>
      </c>
      <c r="V256" s="63"/>
      <c r="W256" s="63"/>
      <c r="X256" s="63"/>
      <c r="Y256" s="63"/>
      <c r="Z256" s="63"/>
    </row>
    <row r="257" spans="1:27" s="41" customFormat="1" ht="24">
      <c r="A257" s="117"/>
      <c r="B257" s="122" t="s">
        <v>1663</v>
      </c>
      <c r="C257" s="118" t="s">
        <v>1977</v>
      </c>
      <c r="D257" s="119"/>
      <c r="E257" s="120"/>
      <c r="F257" s="119"/>
      <c r="G257" s="119" t="s">
        <v>1822</v>
      </c>
      <c r="H257" s="119"/>
      <c r="I257" s="119"/>
      <c r="J257" s="119" t="s">
        <v>1823</v>
      </c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1"/>
      <c r="W257" s="121"/>
      <c r="X257" s="121"/>
      <c r="Y257" s="121"/>
      <c r="Z257" s="121"/>
      <c r="AA257" s="41">
        <f>ROUND((130%*0.85*100),0)</f>
        <v>111</v>
      </c>
    </row>
    <row r="258" spans="1:27" s="41" customFormat="1" ht="24">
      <c r="A258" s="117"/>
      <c r="B258" s="122" t="s">
        <v>1666</v>
      </c>
      <c r="C258" s="118" t="s">
        <v>1978</v>
      </c>
      <c r="D258" s="119"/>
      <c r="E258" s="120"/>
      <c r="F258" s="119"/>
      <c r="G258" s="119" t="s">
        <v>1824</v>
      </c>
      <c r="H258" s="119"/>
      <c r="I258" s="119"/>
      <c r="J258" s="119" t="s">
        <v>1825</v>
      </c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1"/>
      <c r="W258" s="121"/>
      <c r="X258" s="121"/>
      <c r="Y258" s="121"/>
      <c r="Z258" s="121"/>
      <c r="AA258" s="41">
        <f>ROUND((89%*(0.85*0.8)*100),0)</f>
        <v>61</v>
      </c>
    </row>
    <row r="259" spans="1:26" ht="72">
      <c r="A259" s="74">
        <v>103</v>
      </c>
      <c r="B259" s="75" t="s">
        <v>469</v>
      </c>
      <c r="C259" s="76">
        <v>23</v>
      </c>
      <c r="D259" s="77">
        <v>33.98</v>
      </c>
      <c r="E259" s="78" t="s">
        <v>458</v>
      </c>
      <c r="F259" s="77">
        <v>12.49</v>
      </c>
      <c r="G259" s="77" t="s">
        <v>470</v>
      </c>
      <c r="H259" s="77" t="s">
        <v>471</v>
      </c>
      <c r="I259" s="77">
        <v>287</v>
      </c>
      <c r="J259" s="77">
        <v>6470</v>
      </c>
      <c r="K259" s="78" t="s">
        <v>472</v>
      </c>
      <c r="L259" s="78" t="s">
        <v>42</v>
      </c>
      <c r="M259" s="78">
        <v>130</v>
      </c>
      <c r="N259" s="78">
        <v>89</v>
      </c>
      <c r="O259" s="78">
        <v>549</v>
      </c>
      <c r="P259" s="78">
        <v>319</v>
      </c>
      <c r="Q259" s="78">
        <v>5862</v>
      </c>
      <c r="R259" s="78">
        <v>3211</v>
      </c>
      <c r="S259" s="78">
        <v>0.85</v>
      </c>
      <c r="T259" s="78" t="s">
        <v>43</v>
      </c>
      <c r="U259" s="78">
        <v>863</v>
      </c>
      <c r="V259" s="63"/>
      <c r="W259" s="63"/>
      <c r="X259" s="63"/>
      <c r="Y259" s="63"/>
      <c r="Z259" s="63"/>
    </row>
    <row r="260" spans="1:27" s="41" customFormat="1" ht="24">
      <c r="A260" s="117"/>
      <c r="B260" s="122" t="s">
        <v>1663</v>
      </c>
      <c r="C260" s="118" t="s">
        <v>1977</v>
      </c>
      <c r="D260" s="119"/>
      <c r="E260" s="120"/>
      <c r="F260" s="119"/>
      <c r="G260" s="119" t="s">
        <v>1826</v>
      </c>
      <c r="H260" s="119"/>
      <c r="I260" s="119"/>
      <c r="J260" s="119" t="s">
        <v>1827</v>
      </c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1"/>
      <c r="W260" s="121"/>
      <c r="X260" s="121"/>
      <c r="Y260" s="121"/>
      <c r="Z260" s="121"/>
      <c r="AA260" s="41">
        <f>ROUND((130%*0.85*100),0)</f>
        <v>111</v>
      </c>
    </row>
    <row r="261" spans="1:27" s="41" customFormat="1" ht="24">
      <c r="A261" s="117"/>
      <c r="B261" s="122" t="s">
        <v>1666</v>
      </c>
      <c r="C261" s="118" t="s">
        <v>1978</v>
      </c>
      <c r="D261" s="119"/>
      <c r="E261" s="120"/>
      <c r="F261" s="119"/>
      <c r="G261" s="119" t="s">
        <v>1828</v>
      </c>
      <c r="H261" s="119"/>
      <c r="I261" s="119"/>
      <c r="J261" s="119" t="s">
        <v>1829</v>
      </c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1"/>
      <c r="W261" s="121"/>
      <c r="X261" s="121"/>
      <c r="Y261" s="121"/>
      <c r="Z261" s="121"/>
      <c r="AA261" s="41">
        <f>ROUND((89%*(0.85*0.8)*100),0)</f>
        <v>61</v>
      </c>
    </row>
    <row r="262" spans="1:26" ht="60">
      <c r="A262" s="69">
        <v>104</v>
      </c>
      <c r="B262" s="70" t="s">
        <v>473</v>
      </c>
      <c r="C262" s="71">
        <v>23</v>
      </c>
      <c r="D262" s="72">
        <v>434</v>
      </c>
      <c r="E262" s="73" t="s">
        <v>474</v>
      </c>
      <c r="F262" s="72"/>
      <c r="G262" s="72">
        <v>9982</v>
      </c>
      <c r="H262" s="72" t="s">
        <v>475</v>
      </c>
      <c r="I262" s="72"/>
      <c r="J262" s="72">
        <v>42494</v>
      </c>
      <c r="K262" s="73" t="s">
        <v>476</v>
      </c>
      <c r="L262" s="73" t="s">
        <v>48</v>
      </c>
      <c r="M262" s="73">
        <v>130</v>
      </c>
      <c r="N262" s="73">
        <v>89</v>
      </c>
      <c r="O262" s="73"/>
      <c r="P262" s="73"/>
      <c r="Q262" s="73"/>
      <c r="R262" s="73"/>
      <c r="S262" s="73">
        <v>0.85</v>
      </c>
      <c r="T262" s="73" t="s">
        <v>43</v>
      </c>
      <c r="U262" s="73"/>
      <c r="V262" s="63"/>
      <c r="W262" s="63"/>
      <c r="X262" s="63"/>
      <c r="Y262" s="63"/>
      <c r="Z262" s="63"/>
    </row>
    <row r="263" spans="1:26" ht="60">
      <c r="A263" s="74">
        <v>105</v>
      </c>
      <c r="B263" s="75" t="s">
        <v>295</v>
      </c>
      <c r="C263" s="76">
        <v>22</v>
      </c>
      <c r="D263" s="77">
        <v>136.07</v>
      </c>
      <c r="E263" s="78" t="s">
        <v>296</v>
      </c>
      <c r="F263" s="77">
        <v>7.38</v>
      </c>
      <c r="G263" s="77" t="s">
        <v>477</v>
      </c>
      <c r="H263" s="77" t="s">
        <v>478</v>
      </c>
      <c r="I263" s="77">
        <v>162</v>
      </c>
      <c r="J263" s="77">
        <v>8227</v>
      </c>
      <c r="K263" s="78" t="s">
        <v>479</v>
      </c>
      <c r="L263" s="78" t="s">
        <v>42</v>
      </c>
      <c r="M263" s="78">
        <v>130</v>
      </c>
      <c r="N263" s="78">
        <v>89</v>
      </c>
      <c r="O263" s="78">
        <v>273</v>
      </c>
      <c r="P263" s="78">
        <v>159</v>
      </c>
      <c r="Q263" s="78">
        <v>2918</v>
      </c>
      <c r="R263" s="78">
        <v>1598</v>
      </c>
      <c r="S263" s="78">
        <v>0.85</v>
      </c>
      <c r="T263" s="78" t="s">
        <v>43</v>
      </c>
      <c r="U263" s="78">
        <v>504</v>
      </c>
      <c r="V263" s="63"/>
      <c r="W263" s="63"/>
      <c r="X263" s="63"/>
      <c r="Y263" s="63"/>
      <c r="Z263" s="63"/>
    </row>
    <row r="264" spans="1:27" s="41" customFormat="1" ht="24">
      <c r="A264" s="117"/>
      <c r="B264" s="122" t="s">
        <v>1663</v>
      </c>
      <c r="C264" s="118" t="s">
        <v>1977</v>
      </c>
      <c r="D264" s="119"/>
      <c r="E264" s="120"/>
      <c r="F264" s="119"/>
      <c r="G264" s="119" t="s">
        <v>1830</v>
      </c>
      <c r="H264" s="119"/>
      <c r="I264" s="119"/>
      <c r="J264" s="119" t="s">
        <v>1831</v>
      </c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1"/>
      <c r="W264" s="121"/>
      <c r="X264" s="121"/>
      <c r="Y264" s="121"/>
      <c r="Z264" s="121"/>
      <c r="AA264" s="41">
        <f>ROUND((130%*0.85*100),0)</f>
        <v>111</v>
      </c>
    </row>
    <row r="265" spans="1:27" s="41" customFormat="1" ht="24">
      <c r="A265" s="117"/>
      <c r="B265" s="122" t="s">
        <v>1666</v>
      </c>
      <c r="C265" s="118" t="s">
        <v>1978</v>
      </c>
      <c r="D265" s="119"/>
      <c r="E265" s="120"/>
      <c r="F265" s="119"/>
      <c r="G265" s="119" t="s">
        <v>1832</v>
      </c>
      <c r="H265" s="119"/>
      <c r="I265" s="119"/>
      <c r="J265" s="119" t="s">
        <v>1833</v>
      </c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1"/>
      <c r="W265" s="121"/>
      <c r="X265" s="121"/>
      <c r="Y265" s="121"/>
      <c r="Z265" s="121"/>
      <c r="AA265" s="41">
        <f>ROUND((89%*(0.85*0.8)*100),0)</f>
        <v>61</v>
      </c>
    </row>
    <row r="266" spans="1:26" ht="72">
      <c r="A266" s="74">
        <v>106</v>
      </c>
      <c r="B266" s="75" t="s">
        <v>480</v>
      </c>
      <c r="C266" s="76">
        <v>22</v>
      </c>
      <c r="D266" s="77">
        <v>48.87</v>
      </c>
      <c r="E266" s="78" t="s">
        <v>481</v>
      </c>
      <c r="F266" s="77">
        <v>18.74</v>
      </c>
      <c r="G266" s="77" t="s">
        <v>482</v>
      </c>
      <c r="H266" s="77" t="s">
        <v>483</v>
      </c>
      <c r="I266" s="77">
        <v>412</v>
      </c>
      <c r="J266" s="77">
        <v>8848</v>
      </c>
      <c r="K266" s="78" t="s">
        <v>484</v>
      </c>
      <c r="L266" s="78" t="s">
        <v>42</v>
      </c>
      <c r="M266" s="78">
        <v>130</v>
      </c>
      <c r="N266" s="78">
        <v>89</v>
      </c>
      <c r="O266" s="78">
        <v>749</v>
      </c>
      <c r="P266" s="78">
        <v>436</v>
      </c>
      <c r="Q266" s="78">
        <v>8010</v>
      </c>
      <c r="R266" s="78">
        <v>4387</v>
      </c>
      <c r="S266" s="78">
        <v>0.85</v>
      </c>
      <c r="T266" s="78" t="s">
        <v>43</v>
      </c>
      <c r="U266" s="78">
        <v>1238</v>
      </c>
      <c r="V266" s="63"/>
      <c r="W266" s="63"/>
      <c r="X266" s="63"/>
      <c r="Y266" s="63"/>
      <c r="Z266" s="63"/>
    </row>
    <row r="267" spans="1:27" s="41" customFormat="1" ht="24">
      <c r="A267" s="117"/>
      <c r="B267" s="122" t="s">
        <v>1663</v>
      </c>
      <c r="C267" s="118" t="s">
        <v>1977</v>
      </c>
      <c r="D267" s="119"/>
      <c r="E267" s="120"/>
      <c r="F267" s="119"/>
      <c r="G267" s="119" t="s">
        <v>1834</v>
      </c>
      <c r="H267" s="119"/>
      <c r="I267" s="119"/>
      <c r="J267" s="119" t="s">
        <v>1835</v>
      </c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1"/>
      <c r="W267" s="121"/>
      <c r="X267" s="121"/>
      <c r="Y267" s="121"/>
      <c r="Z267" s="121"/>
      <c r="AA267" s="41">
        <f>ROUND((130%*0.85*100),0)</f>
        <v>111</v>
      </c>
    </row>
    <row r="268" spans="1:27" s="41" customFormat="1" ht="24">
      <c r="A268" s="117"/>
      <c r="B268" s="122" t="s">
        <v>1666</v>
      </c>
      <c r="C268" s="118" t="s">
        <v>1978</v>
      </c>
      <c r="D268" s="119"/>
      <c r="E268" s="120"/>
      <c r="F268" s="119"/>
      <c r="G268" s="119" t="s">
        <v>1836</v>
      </c>
      <c r="H268" s="119"/>
      <c r="I268" s="119"/>
      <c r="J268" s="119" t="s">
        <v>1837</v>
      </c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1"/>
      <c r="W268" s="121"/>
      <c r="X268" s="121"/>
      <c r="Y268" s="121"/>
      <c r="Z268" s="121"/>
      <c r="AA268" s="41">
        <f>ROUND((89%*(0.85*0.8)*100),0)</f>
        <v>61</v>
      </c>
    </row>
    <row r="269" spans="1:26" ht="60">
      <c r="A269" s="74">
        <v>107</v>
      </c>
      <c r="B269" s="75" t="s">
        <v>295</v>
      </c>
      <c r="C269" s="76">
        <v>22</v>
      </c>
      <c r="D269" s="77">
        <v>136.07</v>
      </c>
      <c r="E269" s="78" t="s">
        <v>296</v>
      </c>
      <c r="F269" s="77">
        <v>7.38</v>
      </c>
      <c r="G269" s="77" t="s">
        <v>477</v>
      </c>
      <c r="H269" s="77" t="s">
        <v>478</v>
      </c>
      <c r="I269" s="77">
        <v>162</v>
      </c>
      <c r="J269" s="77">
        <v>8227</v>
      </c>
      <c r="K269" s="78" t="s">
        <v>479</v>
      </c>
      <c r="L269" s="78" t="s">
        <v>42</v>
      </c>
      <c r="M269" s="78">
        <v>130</v>
      </c>
      <c r="N269" s="78">
        <v>89</v>
      </c>
      <c r="O269" s="78">
        <v>273</v>
      </c>
      <c r="P269" s="78">
        <v>159</v>
      </c>
      <c r="Q269" s="78">
        <v>2918</v>
      </c>
      <c r="R269" s="78">
        <v>1598</v>
      </c>
      <c r="S269" s="78">
        <v>0.85</v>
      </c>
      <c r="T269" s="78" t="s">
        <v>43</v>
      </c>
      <c r="U269" s="78">
        <v>504</v>
      </c>
      <c r="V269" s="63"/>
      <c r="W269" s="63"/>
      <c r="X269" s="63"/>
      <c r="Y269" s="63"/>
      <c r="Z269" s="63"/>
    </row>
    <row r="270" spans="1:27" s="41" customFormat="1" ht="24">
      <c r="A270" s="117"/>
      <c r="B270" s="122" t="s">
        <v>1663</v>
      </c>
      <c r="C270" s="118" t="s">
        <v>1977</v>
      </c>
      <c r="D270" s="119"/>
      <c r="E270" s="120"/>
      <c r="F270" s="119"/>
      <c r="G270" s="119" t="s">
        <v>1830</v>
      </c>
      <c r="H270" s="119"/>
      <c r="I270" s="119"/>
      <c r="J270" s="119" t="s">
        <v>1831</v>
      </c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1"/>
      <c r="W270" s="121"/>
      <c r="X270" s="121"/>
      <c r="Y270" s="121"/>
      <c r="Z270" s="121"/>
      <c r="AA270" s="41">
        <f>ROUND((130%*0.85*100),0)</f>
        <v>111</v>
      </c>
    </row>
    <row r="271" spans="1:27" s="41" customFormat="1" ht="24">
      <c r="A271" s="117"/>
      <c r="B271" s="122" t="s">
        <v>1666</v>
      </c>
      <c r="C271" s="118" t="s">
        <v>1978</v>
      </c>
      <c r="D271" s="119"/>
      <c r="E271" s="120"/>
      <c r="F271" s="119"/>
      <c r="G271" s="119" t="s">
        <v>1832</v>
      </c>
      <c r="H271" s="119"/>
      <c r="I271" s="119"/>
      <c r="J271" s="119" t="s">
        <v>1833</v>
      </c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1"/>
      <c r="W271" s="121"/>
      <c r="X271" s="121"/>
      <c r="Y271" s="121"/>
      <c r="Z271" s="121"/>
      <c r="AA271" s="41">
        <f>ROUND((89%*(0.85*0.8)*100),0)</f>
        <v>61</v>
      </c>
    </row>
    <row r="272" spans="1:26" ht="72">
      <c r="A272" s="74">
        <v>108</v>
      </c>
      <c r="B272" s="75" t="s">
        <v>485</v>
      </c>
      <c r="C272" s="76">
        <v>3</v>
      </c>
      <c r="D272" s="77">
        <v>48.87</v>
      </c>
      <c r="E272" s="78" t="s">
        <v>481</v>
      </c>
      <c r="F272" s="77">
        <v>18.74</v>
      </c>
      <c r="G272" s="77" t="s">
        <v>486</v>
      </c>
      <c r="H272" s="77" t="s">
        <v>487</v>
      </c>
      <c r="I272" s="77">
        <v>56</v>
      </c>
      <c r="J272" s="77">
        <v>1207</v>
      </c>
      <c r="K272" s="78" t="s">
        <v>488</v>
      </c>
      <c r="L272" s="78" t="s">
        <v>42</v>
      </c>
      <c r="M272" s="78">
        <v>130</v>
      </c>
      <c r="N272" s="78">
        <v>89</v>
      </c>
      <c r="O272" s="78">
        <v>103</v>
      </c>
      <c r="P272" s="78">
        <v>60</v>
      </c>
      <c r="Q272" s="78">
        <v>1093</v>
      </c>
      <c r="R272" s="78">
        <v>599</v>
      </c>
      <c r="S272" s="78">
        <v>0.85</v>
      </c>
      <c r="T272" s="78" t="s">
        <v>43</v>
      </c>
      <c r="U272" s="78">
        <v>169</v>
      </c>
      <c r="V272" s="63"/>
      <c r="W272" s="63"/>
      <c r="X272" s="63"/>
      <c r="Y272" s="63"/>
      <c r="Z272" s="63"/>
    </row>
    <row r="273" spans="1:27" s="41" customFormat="1" ht="24">
      <c r="A273" s="117"/>
      <c r="B273" s="122" t="s">
        <v>1663</v>
      </c>
      <c r="C273" s="118" t="s">
        <v>1977</v>
      </c>
      <c r="D273" s="119"/>
      <c r="E273" s="120"/>
      <c r="F273" s="119"/>
      <c r="G273" s="119" t="s">
        <v>1733</v>
      </c>
      <c r="H273" s="119"/>
      <c r="I273" s="119"/>
      <c r="J273" s="119" t="s">
        <v>1838</v>
      </c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1"/>
      <c r="W273" s="121"/>
      <c r="X273" s="121"/>
      <c r="Y273" s="121"/>
      <c r="Z273" s="121"/>
      <c r="AA273" s="41">
        <f>ROUND((130%*0.85*100),0)</f>
        <v>111</v>
      </c>
    </row>
    <row r="274" spans="1:27" s="41" customFormat="1" ht="24">
      <c r="A274" s="117"/>
      <c r="B274" s="122" t="s">
        <v>1666</v>
      </c>
      <c r="C274" s="118" t="s">
        <v>1978</v>
      </c>
      <c r="D274" s="119"/>
      <c r="E274" s="120"/>
      <c r="F274" s="119"/>
      <c r="G274" s="119" t="s">
        <v>1839</v>
      </c>
      <c r="H274" s="119"/>
      <c r="I274" s="119"/>
      <c r="J274" s="119" t="s">
        <v>1840</v>
      </c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1"/>
      <c r="W274" s="121"/>
      <c r="X274" s="121"/>
      <c r="Y274" s="121"/>
      <c r="Z274" s="121"/>
      <c r="AA274" s="41">
        <f>ROUND((89%*(0.85*0.8)*100),0)</f>
        <v>61</v>
      </c>
    </row>
    <row r="275" spans="1:26" ht="60">
      <c r="A275" s="69">
        <v>109</v>
      </c>
      <c r="B275" s="70" t="s">
        <v>489</v>
      </c>
      <c r="C275" s="71">
        <v>3</v>
      </c>
      <c r="D275" s="72">
        <v>457</v>
      </c>
      <c r="E275" s="73" t="s">
        <v>490</v>
      </c>
      <c r="F275" s="72"/>
      <c r="G275" s="72">
        <v>1371</v>
      </c>
      <c r="H275" s="72" t="s">
        <v>491</v>
      </c>
      <c r="I275" s="72"/>
      <c r="J275" s="72">
        <v>9171</v>
      </c>
      <c r="K275" s="73" t="s">
        <v>492</v>
      </c>
      <c r="L275" s="73" t="s">
        <v>48</v>
      </c>
      <c r="M275" s="73">
        <v>130</v>
      </c>
      <c r="N275" s="73">
        <v>89</v>
      </c>
      <c r="O275" s="73"/>
      <c r="P275" s="73"/>
      <c r="Q275" s="73"/>
      <c r="R275" s="73"/>
      <c r="S275" s="73">
        <v>0.85</v>
      </c>
      <c r="T275" s="73" t="s">
        <v>43</v>
      </c>
      <c r="U275" s="73"/>
      <c r="V275" s="63"/>
      <c r="W275" s="63"/>
      <c r="X275" s="63"/>
      <c r="Y275" s="63"/>
      <c r="Z275" s="63"/>
    </row>
    <row r="276" spans="1:26" ht="60">
      <c r="A276" s="74">
        <v>110</v>
      </c>
      <c r="B276" s="75" t="s">
        <v>399</v>
      </c>
      <c r="C276" s="76">
        <v>3</v>
      </c>
      <c r="D276" s="77">
        <v>212.27</v>
      </c>
      <c r="E276" s="78" t="s">
        <v>388</v>
      </c>
      <c r="F276" s="77">
        <v>16.07</v>
      </c>
      <c r="G276" s="77" t="s">
        <v>389</v>
      </c>
      <c r="H276" s="77" t="s">
        <v>390</v>
      </c>
      <c r="I276" s="77">
        <v>48</v>
      </c>
      <c r="J276" s="77">
        <v>1820</v>
      </c>
      <c r="K276" s="78" t="s">
        <v>391</v>
      </c>
      <c r="L276" s="78" t="s">
        <v>42</v>
      </c>
      <c r="M276" s="78">
        <v>130</v>
      </c>
      <c r="N276" s="78">
        <v>89</v>
      </c>
      <c r="O276" s="78">
        <v>69</v>
      </c>
      <c r="P276" s="78">
        <v>40</v>
      </c>
      <c r="Q276" s="78">
        <v>737</v>
      </c>
      <c r="R276" s="78">
        <v>404</v>
      </c>
      <c r="S276" s="78">
        <v>0.85</v>
      </c>
      <c r="T276" s="78" t="s">
        <v>43</v>
      </c>
      <c r="U276" s="78">
        <v>153</v>
      </c>
      <c r="V276" s="63"/>
      <c r="W276" s="63"/>
      <c r="X276" s="63"/>
      <c r="Y276" s="63"/>
      <c r="Z276" s="63"/>
    </row>
    <row r="277" spans="1:27" s="41" customFormat="1" ht="24">
      <c r="A277" s="117"/>
      <c r="B277" s="122" t="s">
        <v>1663</v>
      </c>
      <c r="C277" s="118" t="s">
        <v>1977</v>
      </c>
      <c r="D277" s="119"/>
      <c r="E277" s="120"/>
      <c r="F277" s="119"/>
      <c r="G277" s="119" t="s">
        <v>1775</v>
      </c>
      <c r="H277" s="119"/>
      <c r="I277" s="119"/>
      <c r="J277" s="119" t="s">
        <v>1795</v>
      </c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1"/>
      <c r="W277" s="121"/>
      <c r="X277" s="121"/>
      <c r="Y277" s="121"/>
      <c r="Z277" s="121"/>
      <c r="AA277" s="41">
        <f>ROUND((130%*0.85*100),0)</f>
        <v>111</v>
      </c>
    </row>
    <row r="278" spans="1:27" s="41" customFormat="1" ht="24">
      <c r="A278" s="117"/>
      <c r="B278" s="122" t="s">
        <v>1666</v>
      </c>
      <c r="C278" s="118" t="s">
        <v>1978</v>
      </c>
      <c r="D278" s="119"/>
      <c r="E278" s="120"/>
      <c r="F278" s="119"/>
      <c r="G278" s="119" t="s">
        <v>1777</v>
      </c>
      <c r="H278" s="119"/>
      <c r="I278" s="119"/>
      <c r="J278" s="119" t="s">
        <v>1796</v>
      </c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1"/>
      <c r="W278" s="121"/>
      <c r="X278" s="121"/>
      <c r="Y278" s="121"/>
      <c r="Z278" s="121"/>
      <c r="AA278" s="41">
        <f>ROUND((89%*(0.85*0.8)*100),0)</f>
        <v>61</v>
      </c>
    </row>
    <row r="279" spans="1:26" ht="17.25" customHeight="1">
      <c r="A279" s="181" t="s">
        <v>493</v>
      </c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63"/>
      <c r="W279" s="63"/>
      <c r="X279" s="63"/>
      <c r="Y279" s="63"/>
      <c r="Z279" s="63"/>
    </row>
    <row r="280" spans="1:26" ht="72">
      <c r="A280" s="74">
        <v>111</v>
      </c>
      <c r="B280" s="75" t="s">
        <v>494</v>
      </c>
      <c r="C280" s="76">
        <v>51</v>
      </c>
      <c r="D280" s="77">
        <v>90.13</v>
      </c>
      <c r="E280" s="78" t="s">
        <v>495</v>
      </c>
      <c r="F280" s="77">
        <v>3.78</v>
      </c>
      <c r="G280" s="77" t="s">
        <v>496</v>
      </c>
      <c r="H280" s="77" t="s">
        <v>497</v>
      </c>
      <c r="I280" s="77">
        <v>193</v>
      </c>
      <c r="J280" s="77">
        <v>27703</v>
      </c>
      <c r="K280" s="78" t="s">
        <v>498</v>
      </c>
      <c r="L280" s="78" t="s">
        <v>42</v>
      </c>
      <c r="M280" s="78">
        <v>128</v>
      </c>
      <c r="N280" s="78">
        <v>83</v>
      </c>
      <c r="O280" s="78">
        <v>1101</v>
      </c>
      <c r="P280" s="78">
        <v>607</v>
      </c>
      <c r="Q280" s="78">
        <v>11777</v>
      </c>
      <c r="R280" s="78">
        <v>6109</v>
      </c>
      <c r="S280" s="78">
        <v>0.85</v>
      </c>
      <c r="T280" s="78" t="s">
        <v>43</v>
      </c>
      <c r="U280" s="78">
        <v>1135</v>
      </c>
      <c r="V280" s="63"/>
      <c r="W280" s="63"/>
      <c r="X280" s="63"/>
      <c r="Y280" s="63"/>
      <c r="Z280" s="63"/>
    </row>
    <row r="281" spans="1:27" s="41" customFormat="1" ht="24">
      <c r="A281" s="117"/>
      <c r="B281" s="122" t="s">
        <v>1663</v>
      </c>
      <c r="C281" s="118" t="s">
        <v>1987</v>
      </c>
      <c r="D281" s="119"/>
      <c r="E281" s="120"/>
      <c r="F281" s="119"/>
      <c r="G281" s="119" t="s">
        <v>1841</v>
      </c>
      <c r="H281" s="119"/>
      <c r="I281" s="119"/>
      <c r="J281" s="119" t="s">
        <v>1842</v>
      </c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1"/>
      <c r="W281" s="121"/>
      <c r="X281" s="121"/>
      <c r="Y281" s="121"/>
      <c r="Z281" s="121"/>
      <c r="AA281" s="41">
        <f>ROUND((128%*0.85*100),0)</f>
        <v>109</v>
      </c>
    </row>
    <row r="282" spans="1:27" s="41" customFormat="1" ht="24">
      <c r="A282" s="117"/>
      <c r="B282" s="122" t="s">
        <v>1666</v>
      </c>
      <c r="C282" s="118" t="s">
        <v>1988</v>
      </c>
      <c r="D282" s="119"/>
      <c r="E282" s="120"/>
      <c r="F282" s="119"/>
      <c r="G282" s="119" t="s">
        <v>1843</v>
      </c>
      <c r="H282" s="119"/>
      <c r="I282" s="119"/>
      <c r="J282" s="119" t="s">
        <v>1844</v>
      </c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1"/>
      <c r="W282" s="121"/>
      <c r="X282" s="121"/>
      <c r="Y282" s="121"/>
      <c r="Z282" s="121"/>
      <c r="AA282" s="41">
        <f>ROUND((83%*(0.85*0.8)*100),0)</f>
        <v>56</v>
      </c>
    </row>
    <row r="283" spans="1:26" ht="60">
      <c r="A283" s="69">
        <v>112</v>
      </c>
      <c r="B283" s="70" t="s">
        <v>499</v>
      </c>
      <c r="C283" s="71">
        <v>51</v>
      </c>
      <c r="D283" s="72">
        <v>71.41</v>
      </c>
      <c r="E283" s="73" t="s">
        <v>500</v>
      </c>
      <c r="F283" s="72"/>
      <c r="G283" s="72">
        <v>3642</v>
      </c>
      <c r="H283" s="72" t="s">
        <v>501</v>
      </c>
      <c r="I283" s="72"/>
      <c r="J283" s="72">
        <v>15220</v>
      </c>
      <c r="K283" s="73" t="s">
        <v>502</v>
      </c>
      <c r="L283" s="73" t="s">
        <v>48</v>
      </c>
      <c r="M283" s="73">
        <v>128</v>
      </c>
      <c r="N283" s="73">
        <v>83</v>
      </c>
      <c r="O283" s="73"/>
      <c r="P283" s="73"/>
      <c r="Q283" s="73"/>
      <c r="R283" s="73"/>
      <c r="S283" s="73">
        <v>0.85</v>
      </c>
      <c r="T283" s="73" t="s">
        <v>43</v>
      </c>
      <c r="U283" s="73"/>
      <c r="V283" s="63"/>
      <c r="W283" s="63"/>
      <c r="X283" s="63"/>
      <c r="Y283" s="63"/>
      <c r="Z283" s="63"/>
    </row>
    <row r="284" spans="1:26" ht="60">
      <c r="A284" s="74">
        <v>113</v>
      </c>
      <c r="B284" s="75" t="s">
        <v>503</v>
      </c>
      <c r="C284" s="76">
        <v>1.02</v>
      </c>
      <c r="D284" s="77">
        <v>4042.01</v>
      </c>
      <c r="E284" s="78" t="s">
        <v>504</v>
      </c>
      <c r="F284" s="77" t="s">
        <v>505</v>
      </c>
      <c r="G284" s="77" t="s">
        <v>506</v>
      </c>
      <c r="H284" s="77" t="s">
        <v>507</v>
      </c>
      <c r="I284" s="77" t="s">
        <v>508</v>
      </c>
      <c r="J284" s="77">
        <v>24795</v>
      </c>
      <c r="K284" s="78" t="s">
        <v>509</v>
      </c>
      <c r="L284" s="78" t="s">
        <v>42</v>
      </c>
      <c r="M284" s="78">
        <v>128</v>
      </c>
      <c r="N284" s="78">
        <v>83</v>
      </c>
      <c r="O284" s="78">
        <v>493</v>
      </c>
      <c r="P284" s="78">
        <v>272</v>
      </c>
      <c r="Q284" s="78">
        <v>5286</v>
      </c>
      <c r="R284" s="78">
        <v>2742</v>
      </c>
      <c r="S284" s="78">
        <v>0.85</v>
      </c>
      <c r="T284" s="78" t="s">
        <v>43</v>
      </c>
      <c r="U284" s="78" t="s">
        <v>510</v>
      </c>
      <c r="V284" s="63"/>
      <c r="W284" s="63"/>
      <c r="X284" s="63"/>
      <c r="Y284" s="63"/>
      <c r="Z284" s="63"/>
    </row>
    <row r="285" spans="1:27" s="41" customFormat="1" ht="24">
      <c r="A285" s="117"/>
      <c r="B285" s="122" t="s">
        <v>1663</v>
      </c>
      <c r="C285" s="118" t="s">
        <v>1987</v>
      </c>
      <c r="D285" s="119"/>
      <c r="E285" s="120"/>
      <c r="F285" s="119"/>
      <c r="G285" s="119" t="s">
        <v>1845</v>
      </c>
      <c r="H285" s="119"/>
      <c r="I285" s="119"/>
      <c r="J285" s="119" t="s">
        <v>1846</v>
      </c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1"/>
      <c r="W285" s="121"/>
      <c r="X285" s="121"/>
      <c r="Y285" s="121"/>
      <c r="Z285" s="121"/>
      <c r="AA285" s="41">
        <f>ROUND((128%*0.85*100),0)</f>
        <v>109</v>
      </c>
    </row>
    <row r="286" spans="1:27" s="41" customFormat="1" ht="24">
      <c r="A286" s="117"/>
      <c r="B286" s="122" t="s">
        <v>1666</v>
      </c>
      <c r="C286" s="118" t="s">
        <v>1988</v>
      </c>
      <c r="D286" s="119"/>
      <c r="E286" s="120"/>
      <c r="F286" s="119"/>
      <c r="G286" s="119" t="s">
        <v>1847</v>
      </c>
      <c r="H286" s="119"/>
      <c r="I286" s="119"/>
      <c r="J286" s="119" t="s">
        <v>1848</v>
      </c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1"/>
      <c r="W286" s="121"/>
      <c r="X286" s="121"/>
      <c r="Y286" s="121"/>
      <c r="Z286" s="121"/>
      <c r="AA286" s="41">
        <f>ROUND((83%*(0.85*0.8)*100),0)</f>
        <v>56</v>
      </c>
    </row>
    <row r="287" spans="1:26" ht="48">
      <c r="A287" s="74">
        <v>114</v>
      </c>
      <c r="B287" s="75" t="s">
        <v>274</v>
      </c>
      <c r="C287" s="76">
        <v>0.103</v>
      </c>
      <c r="D287" s="77">
        <v>375.58</v>
      </c>
      <c r="E287" s="78" t="s">
        <v>275</v>
      </c>
      <c r="F287" s="77" t="s">
        <v>276</v>
      </c>
      <c r="G287" s="77" t="s">
        <v>511</v>
      </c>
      <c r="H287" s="77" t="s">
        <v>512</v>
      </c>
      <c r="I287" s="77">
        <v>1</v>
      </c>
      <c r="J287" s="77">
        <v>161</v>
      </c>
      <c r="K287" s="78" t="s">
        <v>513</v>
      </c>
      <c r="L287" s="78" t="s">
        <v>42</v>
      </c>
      <c r="M287" s="78">
        <v>90</v>
      </c>
      <c r="N287" s="78">
        <v>70</v>
      </c>
      <c r="O287" s="78">
        <v>6</v>
      </c>
      <c r="P287" s="78">
        <v>4</v>
      </c>
      <c r="Q287" s="78">
        <v>71</v>
      </c>
      <c r="R287" s="78">
        <v>44</v>
      </c>
      <c r="S287" s="78">
        <v>0.85</v>
      </c>
      <c r="T287" s="78" t="s">
        <v>43</v>
      </c>
      <c r="U287" s="78">
        <v>4</v>
      </c>
      <c r="V287" s="63"/>
      <c r="W287" s="63"/>
      <c r="X287" s="63"/>
      <c r="Y287" s="63"/>
      <c r="Z287" s="63"/>
    </row>
    <row r="288" spans="1:27" s="41" customFormat="1" ht="24">
      <c r="A288" s="117"/>
      <c r="B288" s="122" t="s">
        <v>1663</v>
      </c>
      <c r="C288" s="118" t="s">
        <v>1985</v>
      </c>
      <c r="D288" s="119"/>
      <c r="E288" s="120"/>
      <c r="F288" s="119"/>
      <c r="G288" s="119" t="s">
        <v>1723</v>
      </c>
      <c r="H288" s="119"/>
      <c r="I288" s="119"/>
      <c r="J288" s="119" t="s">
        <v>1849</v>
      </c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1"/>
      <c r="W288" s="121"/>
      <c r="X288" s="121"/>
      <c r="Y288" s="121"/>
      <c r="Z288" s="121"/>
      <c r="AA288" s="41">
        <f>ROUND((90%*0.85*100),0)</f>
        <v>77</v>
      </c>
    </row>
    <row r="289" spans="1:27" s="41" customFormat="1" ht="24">
      <c r="A289" s="117"/>
      <c r="B289" s="122" t="s">
        <v>1666</v>
      </c>
      <c r="C289" s="118" t="s">
        <v>1989</v>
      </c>
      <c r="D289" s="119"/>
      <c r="E289" s="120"/>
      <c r="F289" s="119"/>
      <c r="G289" s="119" t="s">
        <v>1704</v>
      </c>
      <c r="H289" s="119"/>
      <c r="I289" s="119"/>
      <c r="J289" s="119" t="s">
        <v>1850</v>
      </c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1"/>
      <c r="W289" s="121"/>
      <c r="X289" s="121"/>
      <c r="Y289" s="121"/>
      <c r="Z289" s="121"/>
      <c r="AA289" s="41">
        <f>ROUND((70%*(0.85*0.8)*100),0)</f>
        <v>48</v>
      </c>
    </row>
    <row r="290" spans="1:26" ht="48">
      <c r="A290" s="74">
        <v>115</v>
      </c>
      <c r="B290" s="75" t="s">
        <v>280</v>
      </c>
      <c r="C290" s="76">
        <v>0.103</v>
      </c>
      <c r="D290" s="77">
        <v>687.04</v>
      </c>
      <c r="E290" s="78" t="s">
        <v>281</v>
      </c>
      <c r="F290" s="77" t="s">
        <v>282</v>
      </c>
      <c r="G290" s="77" t="s">
        <v>514</v>
      </c>
      <c r="H290" s="77" t="s">
        <v>515</v>
      </c>
      <c r="I290" s="77">
        <v>1</v>
      </c>
      <c r="J290" s="77">
        <v>333</v>
      </c>
      <c r="K290" s="78" t="s">
        <v>516</v>
      </c>
      <c r="L290" s="78" t="s">
        <v>42</v>
      </c>
      <c r="M290" s="78">
        <v>90</v>
      </c>
      <c r="N290" s="78">
        <v>70</v>
      </c>
      <c r="O290" s="78">
        <v>3</v>
      </c>
      <c r="P290" s="78">
        <v>2</v>
      </c>
      <c r="Q290" s="78">
        <v>28</v>
      </c>
      <c r="R290" s="78">
        <v>18</v>
      </c>
      <c r="S290" s="78">
        <v>0.85</v>
      </c>
      <c r="T290" s="78" t="s">
        <v>43</v>
      </c>
      <c r="U290" s="78">
        <v>4</v>
      </c>
      <c r="V290" s="63"/>
      <c r="W290" s="63"/>
      <c r="X290" s="63"/>
      <c r="Y290" s="63"/>
      <c r="Z290" s="63"/>
    </row>
    <row r="291" spans="1:27" s="41" customFormat="1" ht="24">
      <c r="A291" s="117"/>
      <c r="B291" s="122" t="s">
        <v>1663</v>
      </c>
      <c r="C291" s="118" t="s">
        <v>1985</v>
      </c>
      <c r="D291" s="119"/>
      <c r="E291" s="120"/>
      <c r="F291" s="119"/>
      <c r="G291" s="119" t="s">
        <v>1689</v>
      </c>
      <c r="H291" s="119"/>
      <c r="I291" s="119"/>
      <c r="J291" s="119" t="s">
        <v>1712</v>
      </c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1"/>
      <c r="W291" s="121"/>
      <c r="X291" s="121"/>
      <c r="Y291" s="121"/>
      <c r="Z291" s="121"/>
      <c r="AA291" s="41">
        <f>ROUND((90%*0.85*100),0)</f>
        <v>77</v>
      </c>
    </row>
    <row r="292" spans="1:27" s="41" customFormat="1" ht="24">
      <c r="A292" s="117"/>
      <c r="B292" s="122" t="s">
        <v>1666</v>
      </c>
      <c r="C292" s="118" t="s">
        <v>1989</v>
      </c>
      <c r="D292" s="119"/>
      <c r="E292" s="120"/>
      <c r="F292" s="119"/>
      <c r="G292" s="119" t="s">
        <v>1713</v>
      </c>
      <c r="H292" s="119"/>
      <c r="I292" s="119"/>
      <c r="J292" s="119" t="s">
        <v>1690</v>
      </c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1"/>
      <c r="W292" s="121"/>
      <c r="X292" s="121"/>
      <c r="Y292" s="121"/>
      <c r="Z292" s="121"/>
      <c r="AA292" s="41">
        <f>ROUND((70%*(0.85*0.8)*100),0)</f>
        <v>48</v>
      </c>
    </row>
    <row r="293" spans="1:26" ht="48">
      <c r="A293" s="74">
        <v>116</v>
      </c>
      <c r="B293" s="75" t="s">
        <v>517</v>
      </c>
      <c r="C293" s="76">
        <v>0.079</v>
      </c>
      <c r="D293" s="77">
        <v>4895.2</v>
      </c>
      <c r="E293" s="78" t="s">
        <v>518</v>
      </c>
      <c r="F293" s="77" t="s">
        <v>519</v>
      </c>
      <c r="G293" s="77" t="s">
        <v>520</v>
      </c>
      <c r="H293" s="77" t="s">
        <v>521</v>
      </c>
      <c r="I293" s="77" t="s">
        <v>522</v>
      </c>
      <c r="J293" s="77">
        <v>3639</v>
      </c>
      <c r="K293" s="78" t="s">
        <v>523</v>
      </c>
      <c r="L293" s="78" t="s">
        <v>42</v>
      </c>
      <c r="M293" s="78">
        <v>130</v>
      </c>
      <c r="N293" s="78">
        <v>89</v>
      </c>
      <c r="O293" s="78">
        <v>291</v>
      </c>
      <c r="P293" s="78">
        <v>169</v>
      </c>
      <c r="Q293" s="78">
        <v>3107</v>
      </c>
      <c r="R293" s="78">
        <v>1702</v>
      </c>
      <c r="S293" s="78">
        <v>0.85</v>
      </c>
      <c r="T293" s="78" t="s">
        <v>43</v>
      </c>
      <c r="U293" s="78" t="s">
        <v>524</v>
      </c>
      <c r="V293" s="63"/>
      <c r="W293" s="63"/>
      <c r="X293" s="63"/>
      <c r="Y293" s="63"/>
      <c r="Z293" s="63"/>
    </row>
    <row r="294" spans="1:27" s="41" customFormat="1" ht="24">
      <c r="A294" s="117"/>
      <c r="B294" s="122" t="s">
        <v>1663</v>
      </c>
      <c r="C294" s="118" t="s">
        <v>1977</v>
      </c>
      <c r="D294" s="119"/>
      <c r="E294" s="120"/>
      <c r="F294" s="119"/>
      <c r="G294" s="119" t="s">
        <v>1851</v>
      </c>
      <c r="H294" s="119"/>
      <c r="I294" s="119"/>
      <c r="J294" s="119" t="s">
        <v>1852</v>
      </c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1"/>
      <c r="W294" s="121"/>
      <c r="X294" s="121"/>
      <c r="Y294" s="121"/>
      <c r="Z294" s="121"/>
      <c r="AA294" s="41">
        <f>ROUND((130%*0.85*100),0)</f>
        <v>111</v>
      </c>
    </row>
    <row r="295" spans="1:27" s="41" customFormat="1" ht="24">
      <c r="A295" s="117"/>
      <c r="B295" s="122" t="s">
        <v>1666</v>
      </c>
      <c r="C295" s="118" t="s">
        <v>1978</v>
      </c>
      <c r="D295" s="119"/>
      <c r="E295" s="120"/>
      <c r="F295" s="119"/>
      <c r="G295" s="119" t="s">
        <v>1853</v>
      </c>
      <c r="H295" s="119"/>
      <c r="I295" s="119"/>
      <c r="J295" s="119" t="s">
        <v>1854</v>
      </c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1"/>
      <c r="W295" s="121"/>
      <c r="X295" s="121"/>
      <c r="Y295" s="121"/>
      <c r="Z295" s="121"/>
      <c r="AA295" s="41">
        <f>ROUND((89%*(0.85*0.8)*100),0)</f>
        <v>61</v>
      </c>
    </row>
    <row r="296" spans="1:26" ht="48">
      <c r="A296" s="69">
        <v>117</v>
      </c>
      <c r="B296" s="70" t="s">
        <v>525</v>
      </c>
      <c r="C296" s="71">
        <v>7.9</v>
      </c>
      <c r="D296" s="72">
        <v>183</v>
      </c>
      <c r="E296" s="73" t="s">
        <v>526</v>
      </c>
      <c r="F296" s="72"/>
      <c r="G296" s="72">
        <v>1446</v>
      </c>
      <c r="H296" s="72" t="s">
        <v>527</v>
      </c>
      <c r="I296" s="72"/>
      <c r="J296" s="72">
        <v>7436</v>
      </c>
      <c r="K296" s="73" t="s">
        <v>528</v>
      </c>
      <c r="L296" s="73" t="s">
        <v>48</v>
      </c>
      <c r="M296" s="73">
        <v>130</v>
      </c>
      <c r="N296" s="73">
        <v>89</v>
      </c>
      <c r="O296" s="73"/>
      <c r="P296" s="73"/>
      <c r="Q296" s="73"/>
      <c r="R296" s="73"/>
      <c r="S296" s="73">
        <v>0.85</v>
      </c>
      <c r="T296" s="73" t="s">
        <v>43</v>
      </c>
      <c r="U296" s="73"/>
      <c r="V296" s="63"/>
      <c r="W296" s="63"/>
      <c r="X296" s="63"/>
      <c r="Y296" s="63"/>
      <c r="Z296" s="63"/>
    </row>
    <row r="297" spans="1:26" ht="48">
      <c r="A297" s="69">
        <v>118</v>
      </c>
      <c r="B297" s="70" t="s">
        <v>529</v>
      </c>
      <c r="C297" s="71">
        <v>5.1</v>
      </c>
      <c r="D297" s="72">
        <v>21.5</v>
      </c>
      <c r="E297" s="73" t="s">
        <v>530</v>
      </c>
      <c r="F297" s="72"/>
      <c r="G297" s="72">
        <v>110</v>
      </c>
      <c r="H297" s="72" t="s">
        <v>531</v>
      </c>
      <c r="I297" s="72"/>
      <c r="J297" s="72">
        <v>3924</v>
      </c>
      <c r="K297" s="73" t="s">
        <v>532</v>
      </c>
      <c r="L297" s="73" t="s">
        <v>48</v>
      </c>
      <c r="M297" s="73">
        <v>130</v>
      </c>
      <c r="N297" s="73">
        <v>89</v>
      </c>
      <c r="O297" s="73"/>
      <c r="P297" s="73"/>
      <c r="Q297" s="73"/>
      <c r="R297" s="73"/>
      <c r="S297" s="73">
        <v>0.85</v>
      </c>
      <c r="T297" s="73" t="s">
        <v>43</v>
      </c>
      <c r="U297" s="73"/>
      <c r="V297" s="63"/>
      <c r="W297" s="63"/>
      <c r="X297" s="63"/>
      <c r="Y297" s="63"/>
      <c r="Z297" s="63"/>
    </row>
    <row r="298" spans="1:26" ht="60">
      <c r="A298" s="74">
        <v>119</v>
      </c>
      <c r="B298" s="75" t="s">
        <v>533</v>
      </c>
      <c r="C298" s="76">
        <v>1.04</v>
      </c>
      <c r="D298" s="77">
        <v>3822.42</v>
      </c>
      <c r="E298" s="78" t="s">
        <v>534</v>
      </c>
      <c r="F298" s="77" t="s">
        <v>535</v>
      </c>
      <c r="G298" s="77" t="s">
        <v>536</v>
      </c>
      <c r="H298" s="77" t="s">
        <v>537</v>
      </c>
      <c r="I298" s="77" t="s">
        <v>538</v>
      </c>
      <c r="J298" s="77">
        <v>25267</v>
      </c>
      <c r="K298" s="78" t="s">
        <v>539</v>
      </c>
      <c r="L298" s="78" t="s">
        <v>42</v>
      </c>
      <c r="M298" s="78">
        <v>128</v>
      </c>
      <c r="N298" s="78">
        <v>83</v>
      </c>
      <c r="O298" s="78">
        <v>538</v>
      </c>
      <c r="P298" s="78">
        <v>296</v>
      </c>
      <c r="Q298" s="78">
        <v>5747</v>
      </c>
      <c r="R298" s="78">
        <v>2981</v>
      </c>
      <c r="S298" s="78">
        <v>0.85</v>
      </c>
      <c r="T298" s="78" t="s">
        <v>43</v>
      </c>
      <c r="U298" s="78" t="s">
        <v>540</v>
      </c>
      <c r="V298" s="63"/>
      <c r="W298" s="63"/>
      <c r="X298" s="63"/>
      <c r="Y298" s="63"/>
      <c r="Z298" s="63"/>
    </row>
    <row r="299" spans="1:27" s="41" customFormat="1" ht="24">
      <c r="A299" s="117"/>
      <c r="B299" s="122" t="s">
        <v>1663</v>
      </c>
      <c r="C299" s="118" t="s">
        <v>1987</v>
      </c>
      <c r="D299" s="119"/>
      <c r="E299" s="120"/>
      <c r="F299" s="119"/>
      <c r="G299" s="119" t="s">
        <v>1855</v>
      </c>
      <c r="H299" s="119"/>
      <c r="I299" s="119"/>
      <c r="J299" s="119" t="s">
        <v>1856</v>
      </c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1"/>
      <c r="W299" s="121"/>
      <c r="X299" s="121"/>
      <c r="Y299" s="121"/>
      <c r="Z299" s="121"/>
      <c r="AA299" s="41">
        <f>ROUND((128%*0.85*100),0)</f>
        <v>109</v>
      </c>
    </row>
    <row r="300" spans="1:27" s="41" customFormat="1" ht="24">
      <c r="A300" s="117"/>
      <c r="B300" s="122" t="s">
        <v>1666</v>
      </c>
      <c r="C300" s="118" t="s">
        <v>1988</v>
      </c>
      <c r="D300" s="119"/>
      <c r="E300" s="120"/>
      <c r="F300" s="119"/>
      <c r="G300" s="119" t="s">
        <v>1857</v>
      </c>
      <c r="H300" s="119"/>
      <c r="I300" s="119"/>
      <c r="J300" s="119" t="s">
        <v>1858</v>
      </c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1"/>
      <c r="W300" s="121"/>
      <c r="X300" s="121"/>
      <c r="Y300" s="121"/>
      <c r="Z300" s="121"/>
      <c r="AA300" s="41">
        <f>ROUND((83%*(0.85*0.8)*100),0)</f>
        <v>56</v>
      </c>
    </row>
    <row r="301" spans="1:26" ht="60">
      <c r="A301" s="74">
        <v>120</v>
      </c>
      <c r="B301" s="75" t="s">
        <v>295</v>
      </c>
      <c r="C301" s="76">
        <v>51</v>
      </c>
      <c r="D301" s="77">
        <v>136.07</v>
      </c>
      <c r="E301" s="78" t="s">
        <v>296</v>
      </c>
      <c r="F301" s="77">
        <v>7.38</v>
      </c>
      <c r="G301" s="77" t="s">
        <v>541</v>
      </c>
      <c r="H301" s="77" t="s">
        <v>542</v>
      </c>
      <c r="I301" s="77">
        <v>376</v>
      </c>
      <c r="J301" s="77">
        <v>19072</v>
      </c>
      <c r="K301" s="78" t="s">
        <v>543</v>
      </c>
      <c r="L301" s="78" t="s">
        <v>42</v>
      </c>
      <c r="M301" s="78">
        <v>130</v>
      </c>
      <c r="N301" s="78">
        <v>89</v>
      </c>
      <c r="O301" s="78">
        <v>632</v>
      </c>
      <c r="P301" s="78">
        <v>368</v>
      </c>
      <c r="Q301" s="78">
        <v>6766</v>
      </c>
      <c r="R301" s="78">
        <v>3706</v>
      </c>
      <c r="S301" s="78">
        <v>0.85</v>
      </c>
      <c r="T301" s="78" t="s">
        <v>43</v>
      </c>
      <c r="U301" s="78">
        <v>1168</v>
      </c>
      <c r="V301" s="63"/>
      <c r="W301" s="63"/>
      <c r="X301" s="63"/>
      <c r="Y301" s="63"/>
      <c r="Z301" s="63"/>
    </row>
    <row r="302" spans="1:27" s="41" customFormat="1" ht="24">
      <c r="A302" s="117"/>
      <c r="B302" s="122" t="s">
        <v>1663</v>
      </c>
      <c r="C302" s="118" t="s">
        <v>1977</v>
      </c>
      <c r="D302" s="119"/>
      <c r="E302" s="120"/>
      <c r="F302" s="119"/>
      <c r="G302" s="119" t="s">
        <v>1859</v>
      </c>
      <c r="H302" s="119"/>
      <c r="I302" s="119"/>
      <c r="J302" s="119" t="s">
        <v>1860</v>
      </c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1"/>
      <c r="W302" s="121"/>
      <c r="X302" s="121"/>
      <c r="Y302" s="121"/>
      <c r="Z302" s="121"/>
      <c r="AA302" s="41">
        <f>ROUND((130%*0.85*100),0)</f>
        <v>111</v>
      </c>
    </row>
    <row r="303" spans="1:27" s="41" customFormat="1" ht="24">
      <c r="A303" s="117"/>
      <c r="B303" s="122" t="s">
        <v>1666</v>
      </c>
      <c r="C303" s="118" t="s">
        <v>1978</v>
      </c>
      <c r="D303" s="119"/>
      <c r="E303" s="120"/>
      <c r="F303" s="119"/>
      <c r="G303" s="119" t="s">
        <v>1861</v>
      </c>
      <c r="H303" s="119"/>
      <c r="I303" s="119"/>
      <c r="J303" s="119" t="s">
        <v>1862</v>
      </c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1"/>
      <c r="W303" s="121"/>
      <c r="X303" s="121"/>
      <c r="Y303" s="121"/>
      <c r="Z303" s="121"/>
      <c r="AA303" s="41">
        <f>ROUND((89%*(0.85*0.8)*100),0)</f>
        <v>61</v>
      </c>
    </row>
    <row r="304" spans="1:26" ht="60">
      <c r="A304" s="74">
        <v>121</v>
      </c>
      <c r="B304" s="75" t="s">
        <v>544</v>
      </c>
      <c r="C304" s="76">
        <v>102</v>
      </c>
      <c r="D304" s="77">
        <v>36.31</v>
      </c>
      <c r="E304" s="78" t="s">
        <v>545</v>
      </c>
      <c r="F304" s="77"/>
      <c r="G304" s="77" t="s">
        <v>546</v>
      </c>
      <c r="H304" s="77" t="s">
        <v>547</v>
      </c>
      <c r="I304" s="77"/>
      <c r="J304" s="77">
        <v>35225</v>
      </c>
      <c r="K304" s="78" t="s">
        <v>548</v>
      </c>
      <c r="L304" s="78" t="s">
        <v>42</v>
      </c>
      <c r="M304" s="78">
        <v>128</v>
      </c>
      <c r="N304" s="78">
        <v>83</v>
      </c>
      <c r="O304" s="78">
        <v>2696</v>
      </c>
      <c r="P304" s="78">
        <v>1486</v>
      </c>
      <c r="Q304" s="78">
        <v>28841</v>
      </c>
      <c r="R304" s="78">
        <v>14961</v>
      </c>
      <c r="S304" s="78">
        <v>0.85</v>
      </c>
      <c r="T304" s="78" t="s">
        <v>43</v>
      </c>
      <c r="U304" s="78"/>
      <c r="V304" s="63"/>
      <c r="W304" s="63"/>
      <c r="X304" s="63"/>
      <c r="Y304" s="63"/>
      <c r="Z304" s="63"/>
    </row>
    <row r="305" spans="1:27" s="41" customFormat="1" ht="24">
      <c r="A305" s="117"/>
      <c r="B305" s="122" t="s">
        <v>1663</v>
      </c>
      <c r="C305" s="118" t="s">
        <v>1987</v>
      </c>
      <c r="D305" s="119"/>
      <c r="E305" s="120"/>
      <c r="F305" s="119"/>
      <c r="G305" s="119" t="s">
        <v>1863</v>
      </c>
      <c r="H305" s="119"/>
      <c r="I305" s="119"/>
      <c r="J305" s="119" t="s">
        <v>1864</v>
      </c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1"/>
      <c r="W305" s="121"/>
      <c r="X305" s="121"/>
      <c r="Y305" s="121"/>
      <c r="Z305" s="121"/>
      <c r="AA305" s="41">
        <f>ROUND((128%*0.85*100),0)</f>
        <v>109</v>
      </c>
    </row>
    <row r="306" spans="1:27" s="41" customFormat="1" ht="24">
      <c r="A306" s="117"/>
      <c r="B306" s="122" t="s">
        <v>1666</v>
      </c>
      <c r="C306" s="118" t="s">
        <v>1988</v>
      </c>
      <c r="D306" s="119"/>
      <c r="E306" s="120"/>
      <c r="F306" s="119"/>
      <c r="G306" s="119" t="s">
        <v>1865</v>
      </c>
      <c r="H306" s="119"/>
      <c r="I306" s="119"/>
      <c r="J306" s="119" t="s">
        <v>1866</v>
      </c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1"/>
      <c r="W306" s="121"/>
      <c r="X306" s="121"/>
      <c r="Y306" s="121"/>
      <c r="Z306" s="121"/>
      <c r="AA306" s="41">
        <f>ROUND((83%*(0.85*0.8)*100),0)</f>
        <v>56</v>
      </c>
    </row>
    <row r="307" spans="1:26" ht="48">
      <c r="A307" s="74">
        <v>122</v>
      </c>
      <c r="B307" s="75" t="s">
        <v>181</v>
      </c>
      <c r="C307" s="76">
        <v>0.026</v>
      </c>
      <c r="D307" s="77">
        <v>31686.43</v>
      </c>
      <c r="E307" s="78" t="s">
        <v>182</v>
      </c>
      <c r="F307" s="77" t="s">
        <v>183</v>
      </c>
      <c r="G307" s="77" t="s">
        <v>549</v>
      </c>
      <c r="H307" s="77" t="s">
        <v>550</v>
      </c>
      <c r="I307" s="77" t="s">
        <v>551</v>
      </c>
      <c r="J307" s="77">
        <v>6640</v>
      </c>
      <c r="K307" s="78" t="s">
        <v>552</v>
      </c>
      <c r="L307" s="78" t="s">
        <v>42</v>
      </c>
      <c r="M307" s="78">
        <v>130</v>
      </c>
      <c r="N307" s="78">
        <v>89</v>
      </c>
      <c r="O307" s="78">
        <v>225</v>
      </c>
      <c r="P307" s="78">
        <v>131</v>
      </c>
      <c r="Q307" s="78">
        <v>2403</v>
      </c>
      <c r="R307" s="78">
        <v>1316</v>
      </c>
      <c r="S307" s="78">
        <v>0.85</v>
      </c>
      <c r="T307" s="78" t="s">
        <v>43</v>
      </c>
      <c r="U307" s="78" t="s">
        <v>553</v>
      </c>
      <c r="V307" s="63"/>
      <c r="W307" s="63"/>
      <c r="X307" s="63"/>
      <c r="Y307" s="63"/>
      <c r="Z307" s="63"/>
    </row>
    <row r="308" spans="1:27" s="41" customFormat="1" ht="24">
      <c r="A308" s="117"/>
      <c r="B308" s="122" t="s">
        <v>1663</v>
      </c>
      <c r="C308" s="118" t="s">
        <v>1977</v>
      </c>
      <c r="D308" s="119"/>
      <c r="E308" s="120"/>
      <c r="F308" s="119"/>
      <c r="G308" s="119" t="s">
        <v>1867</v>
      </c>
      <c r="H308" s="119"/>
      <c r="I308" s="119"/>
      <c r="J308" s="119" t="s">
        <v>1868</v>
      </c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1"/>
      <c r="W308" s="121"/>
      <c r="X308" s="121"/>
      <c r="Y308" s="121"/>
      <c r="Z308" s="121"/>
      <c r="AA308" s="41">
        <f>ROUND((130%*0.85*100),0)</f>
        <v>111</v>
      </c>
    </row>
    <row r="309" spans="1:27" s="41" customFormat="1" ht="24">
      <c r="A309" s="117"/>
      <c r="B309" s="122" t="s">
        <v>1666</v>
      </c>
      <c r="C309" s="118" t="s">
        <v>1978</v>
      </c>
      <c r="D309" s="119"/>
      <c r="E309" s="120"/>
      <c r="F309" s="119"/>
      <c r="G309" s="119" t="s">
        <v>1869</v>
      </c>
      <c r="H309" s="119"/>
      <c r="I309" s="119"/>
      <c r="J309" s="119" t="s">
        <v>1870</v>
      </c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1"/>
      <c r="W309" s="121"/>
      <c r="X309" s="121"/>
      <c r="Y309" s="121"/>
      <c r="Z309" s="121"/>
      <c r="AA309" s="41">
        <f>ROUND((89%*(0.85*0.8)*100),0)</f>
        <v>61</v>
      </c>
    </row>
    <row r="310" spans="1:26" ht="17.25" customHeight="1">
      <c r="A310" s="181" t="s">
        <v>493</v>
      </c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63"/>
      <c r="W310" s="63"/>
      <c r="X310" s="63"/>
      <c r="Y310" s="63"/>
      <c r="Z310" s="63"/>
    </row>
    <row r="311" spans="1:26" ht="72">
      <c r="A311" s="74">
        <v>123</v>
      </c>
      <c r="B311" s="75" t="s">
        <v>494</v>
      </c>
      <c r="C311" s="76">
        <v>1</v>
      </c>
      <c r="D311" s="77">
        <v>90.13</v>
      </c>
      <c r="E311" s="78" t="s">
        <v>495</v>
      </c>
      <c r="F311" s="77">
        <v>3.78</v>
      </c>
      <c r="G311" s="77" t="s">
        <v>554</v>
      </c>
      <c r="H311" s="77" t="s">
        <v>555</v>
      </c>
      <c r="I311" s="77">
        <v>4</v>
      </c>
      <c r="J311" s="77">
        <v>543</v>
      </c>
      <c r="K311" s="78" t="s">
        <v>556</v>
      </c>
      <c r="L311" s="78" t="s">
        <v>42</v>
      </c>
      <c r="M311" s="78">
        <v>128</v>
      </c>
      <c r="N311" s="78">
        <v>83</v>
      </c>
      <c r="O311" s="78">
        <v>22</v>
      </c>
      <c r="P311" s="78">
        <v>12</v>
      </c>
      <c r="Q311" s="78">
        <v>231</v>
      </c>
      <c r="R311" s="78">
        <v>120</v>
      </c>
      <c r="S311" s="78">
        <v>0.85</v>
      </c>
      <c r="T311" s="78" t="s">
        <v>43</v>
      </c>
      <c r="U311" s="78">
        <v>22</v>
      </c>
      <c r="V311" s="63"/>
      <c r="W311" s="63"/>
      <c r="X311" s="63"/>
      <c r="Y311" s="63"/>
      <c r="Z311" s="63"/>
    </row>
    <row r="312" spans="1:27" s="41" customFormat="1" ht="24">
      <c r="A312" s="117"/>
      <c r="B312" s="122" t="s">
        <v>1663</v>
      </c>
      <c r="C312" s="118" t="s">
        <v>1987</v>
      </c>
      <c r="D312" s="119"/>
      <c r="E312" s="120"/>
      <c r="F312" s="119"/>
      <c r="G312" s="119" t="s">
        <v>1741</v>
      </c>
      <c r="H312" s="119"/>
      <c r="I312" s="119"/>
      <c r="J312" s="119" t="s">
        <v>1871</v>
      </c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1"/>
      <c r="W312" s="121"/>
      <c r="X312" s="121"/>
      <c r="Y312" s="121"/>
      <c r="Z312" s="121"/>
      <c r="AA312" s="41">
        <f>ROUND((128%*0.85*100),0)</f>
        <v>109</v>
      </c>
    </row>
    <row r="313" spans="1:27" s="41" customFormat="1" ht="24">
      <c r="A313" s="117"/>
      <c r="B313" s="122" t="s">
        <v>1666</v>
      </c>
      <c r="C313" s="118" t="s">
        <v>1988</v>
      </c>
      <c r="D313" s="119"/>
      <c r="E313" s="120"/>
      <c r="F313" s="119"/>
      <c r="G313" s="119" t="s">
        <v>1771</v>
      </c>
      <c r="H313" s="119"/>
      <c r="I313" s="119"/>
      <c r="J313" s="119" t="s">
        <v>1872</v>
      </c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1"/>
      <c r="W313" s="121"/>
      <c r="X313" s="121"/>
      <c r="Y313" s="121"/>
      <c r="Z313" s="121"/>
      <c r="AA313" s="41">
        <f>ROUND((83%*(0.85*0.8)*100),0)</f>
        <v>56</v>
      </c>
    </row>
    <row r="314" spans="1:26" ht="60">
      <c r="A314" s="69">
        <v>124</v>
      </c>
      <c r="B314" s="70" t="s">
        <v>499</v>
      </c>
      <c r="C314" s="71">
        <v>1</v>
      </c>
      <c r="D314" s="72">
        <v>71.41</v>
      </c>
      <c r="E314" s="73" t="s">
        <v>500</v>
      </c>
      <c r="F314" s="72"/>
      <c r="G314" s="72">
        <v>71</v>
      </c>
      <c r="H314" s="72" t="s">
        <v>557</v>
      </c>
      <c r="I314" s="72"/>
      <c r="J314" s="72">
        <v>298</v>
      </c>
      <c r="K314" s="73" t="s">
        <v>558</v>
      </c>
      <c r="L314" s="73" t="s">
        <v>48</v>
      </c>
      <c r="M314" s="73">
        <v>130</v>
      </c>
      <c r="N314" s="73">
        <v>89</v>
      </c>
      <c r="O314" s="73"/>
      <c r="P314" s="73"/>
      <c r="Q314" s="73"/>
      <c r="R314" s="73"/>
      <c r="S314" s="73">
        <v>0.85</v>
      </c>
      <c r="T314" s="73" t="s">
        <v>43</v>
      </c>
      <c r="U314" s="73"/>
      <c r="V314" s="63"/>
      <c r="W314" s="63"/>
      <c r="X314" s="63"/>
      <c r="Y314" s="63"/>
      <c r="Z314" s="63"/>
    </row>
    <row r="315" spans="1:26" ht="48">
      <c r="A315" s="74">
        <v>125</v>
      </c>
      <c r="B315" s="75" t="s">
        <v>274</v>
      </c>
      <c r="C315" s="76">
        <v>0.0082</v>
      </c>
      <c r="D315" s="77">
        <v>375.58</v>
      </c>
      <c r="E315" s="78" t="s">
        <v>275</v>
      </c>
      <c r="F315" s="77" t="s">
        <v>276</v>
      </c>
      <c r="G315" s="77" t="s">
        <v>559</v>
      </c>
      <c r="H315" s="77" t="s">
        <v>560</v>
      </c>
      <c r="I315" s="77"/>
      <c r="J315" s="77">
        <v>13</v>
      </c>
      <c r="K315" s="78" t="s">
        <v>561</v>
      </c>
      <c r="L315" s="78" t="s">
        <v>42</v>
      </c>
      <c r="M315" s="78">
        <v>90</v>
      </c>
      <c r="N315" s="78">
        <v>70</v>
      </c>
      <c r="O315" s="78">
        <v>1</v>
      </c>
      <c r="P315" s="78">
        <v>1</v>
      </c>
      <c r="Q315" s="78">
        <v>5</v>
      </c>
      <c r="R315" s="78">
        <v>3</v>
      </c>
      <c r="S315" s="78">
        <v>0.85</v>
      </c>
      <c r="T315" s="78" t="s">
        <v>43</v>
      </c>
      <c r="U315" s="78"/>
      <c r="V315" s="63"/>
      <c r="W315" s="63"/>
      <c r="X315" s="63"/>
      <c r="Y315" s="63"/>
      <c r="Z315" s="63"/>
    </row>
    <row r="316" spans="1:27" s="41" customFormat="1" ht="24">
      <c r="A316" s="117"/>
      <c r="B316" s="122" t="s">
        <v>1663</v>
      </c>
      <c r="C316" s="118" t="s">
        <v>1985</v>
      </c>
      <c r="D316" s="119"/>
      <c r="E316" s="120"/>
      <c r="F316" s="119"/>
      <c r="G316" s="119" t="s">
        <v>1705</v>
      </c>
      <c r="H316" s="119"/>
      <c r="I316" s="119"/>
      <c r="J316" s="119" t="s">
        <v>1687</v>
      </c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1"/>
      <c r="W316" s="121"/>
      <c r="X316" s="121"/>
      <c r="Y316" s="121"/>
      <c r="Z316" s="121"/>
      <c r="AA316" s="41">
        <f>ROUND((90%*0.85*100),0)</f>
        <v>77</v>
      </c>
    </row>
    <row r="317" spans="1:27" s="41" customFormat="1" ht="24">
      <c r="A317" s="117"/>
      <c r="B317" s="122" t="s">
        <v>1666</v>
      </c>
      <c r="C317" s="118" t="s">
        <v>1989</v>
      </c>
      <c r="D317" s="119"/>
      <c r="E317" s="120"/>
      <c r="F317" s="119"/>
      <c r="G317" s="119" t="s">
        <v>1705</v>
      </c>
      <c r="H317" s="119"/>
      <c r="I317" s="119"/>
      <c r="J317" s="119" t="s">
        <v>1689</v>
      </c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1"/>
      <c r="W317" s="121"/>
      <c r="X317" s="121"/>
      <c r="Y317" s="121"/>
      <c r="Z317" s="121"/>
      <c r="AA317" s="41">
        <f>ROUND((70%*(0.85*0.8)*100),0)</f>
        <v>48</v>
      </c>
    </row>
    <row r="318" spans="1:26" ht="48">
      <c r="A318" s="74">
        <v>126</v>
      </c>
      <c r="B318" s="75" t="s">
        <v>280</v>
      </c>
      <c r="C318" s="76">
        <v>0.0082</v>
      </c>
      <c r="D318" s="77">
        <v>687.04</v>
      </c>
      <c r="E318" s="78" t="s">
        <v>281</v>
      </c>
      <c r="F318" s="77" t="s">
        <v>282</v>
      </c>
      <c r="G318" s="77">
        <v>6</v>
      </c>
      <c r="H318" s="77" t="s">
        <v>562</v>
      </c>
      <c r="I318" s="77"/>
      <c r="J318" s="77">
        <v>27</v>
      </c>
      <c r="K318" s="78" t="s">
        <v>563</v>
      </c>
      <c r="L318" s="78" t="s">
        <v>42</v>
      </c>
      <c r="M318" s="78">
        <v>90</v>
      </c>
      <c r="N318" s="78">
        <v>70</v>
      </c>
      <c r="O318" s="78"/>
      <c r="P318" s="78"/>
      <c r="Q318" s="78">
        <v>2</v>
      </c>
      <c r="R318" s="78">
        <v>1</v>
      </c>
      <c r="S318" s="78">
        <v>0.85</v>
      </c>
      <c r="T318" s="78" t="s">
        <v>43</v>
      </c>
      <c r="U318" s="78"/>
      <c r="V318" s="63"/>
      <c r="W318" s="63"/>
      <c r="X318" s="63"/>
      <c r="Y318" s="63"/>
      <c r="Z318" s="63"/>
    </row>
    <row r="319" spans="1:27" s="41" customFormat="1" ht="24">
      <c r="A319" s="117"/>
      <c r="B319" s="122" t="s">
        <v>1663</v>
      </c>
      <c r="C319" s="118" t="s">
        <v>1985</v>
      </c>
      <c r="D319" s="119"/>
      <c r="E319" s="120"/>
      <c r="F319" s="119"/>
      <c r="G319" s="119"/>
      <c r="H319" s="119"/>
      <c r="I319" s="119"/>
      <c r="J319" s="119" t="s">
        <v>1713</v>
      </c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1"/>
      <c r="W319" s="121"/>
      <c r="X319" s="121"/>
      <c r="Y319" s="121"/>
      <c r="Z319" s="121"/>
      <c r="AA319" s="41">
        <f>ROUND((90%*0.85*100),0)</f>
        <v>77</v>
      </c>
    </row>
    <row r="320" spans="1:27" s="41" customFormat="1" ht="24">
      <c r="A320" s="117"/>
      <c r="B320" s="122" t="s">
        <v>1666</v>
      </c>
      <c r="C320" s="118" t="s">
        <v>1989</v>
      </c>
      <c r="D320" s="119"/>
      <c r="E320" s="120"/>
      <c r="F320" s="119"/>
      <c r="G320" s="119"/>
      <c r="H320" s="119"/>
      <c r="I320" s="119"/>
      <c r="J320" s="119" t="s">
        <v>1705</v>
      </c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1"/>
      <c r="W320" s="121"/>
      <c r="X320" s="121"/>
      <c r="Y320" s="121"/>
      <c r="Z320" s="121"/>
      <c r="AA320" s="41">
        <f>ROUND((70%*(0.85*0.8)*100),0)</f>
        <v>48</v>
      </c>
    </row>
    <row r="321" spans="1:26" ht="60">
      <c r="A321" s="74">
        <v>127</v>
      </c>
      <c r="B321" s="75" t="s">
        <v>564</v>
      </c>
      <c r="C321" s="76">
        <v>0.02</v>
      </c>
      <c r="D321" s="77">
        <v>6306.84</v>
      </c>
      <c r="E321" s="78" t="s">
        <v>565</v>
      </c>
      <c r="F321" s="77" t="s">
        <v>566</v>
      </c>
      <c r="G321" s="77" t="s">
        <v>567</v>
      </c>
      <c r="H321" s="77" t="s">
        <v>568</v>
      </c>
      <c r="I321" s="77" t="s">
        <v>569</v>
      </c>
      <c r="J321" s="77">
        <v>855</v>
      </c>
      <c r="K321" s="78" t="s">
        <v>570</v>
      </c>
      <c r="L321" s="78" t="s">
        <v>42</v>
      </c>
      <c r="M321" s="78">
        <v>130</v>
      </c>
      <c r="N321" s="78">
        <v>89</v>
      </c>
      <c r="O321" s="78">
        <v>9</v>
      </c>
      <c r="P321" s="78">
        <v>5</v>
      </c>
      <c r="Q321" s="78">
        <v>92</v>
      </c>
      <c r="R321" s="78">
        <v>50</v>
      </c>
      <c r="S321" s="78">
        <v>0.85</v>
      </c>
      <c r="T321" s="78" t="s">
        <v>43</v>
      </c>
      <c r="U321" s="78" t="s">
        <v>571</v>
      </c>
      <c r="V321" s="63"/>
      <c r="W321" s="63"/>
      <c r="X321" s="63"/>
      <c r="Y321" s="63"/>
      <c r="Z321" s="63"/>
    </row>
    <row r="322" spans="1:27" s="41" customFormat="1" ht="24">
      <c r="A322" s="117"/>
      <c r="B322" s="122" t="s">
        <v>1663</v>
      </c>
      <c r="C322" s="118" t="s">
        <v>1977</v>
      </c>
      <c r="D322" s="119"/>
      <c r="E322" s="120"/>
      <c r="F322" s="119"/>
      <c r="G322" s="119" t="s">
        <v>1692</v>
      </c>
      <c r="H322" s="119"/>
      <c r="I322" s="119"/>
      <c r="J322" s="119" t="s">
        <v>1761</v>
      </c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1"/>
      <c r="W322" s="121"/>
      <c r="X322" s="121"/>
      <c r="Y322" s="121"/>
      <c r="Z322" s="121"/>
      <c r="AA322" s="41">
        <f>ROUND((130%*0.85*100),0)</f>
        <v>111</v>
      </c>
    </row>
    <row r="323" spans="1:27" s="41" customFormat="1" ht="24">
      <c r="A323" s="117"/>
      <c r="B323" s="122" t="s">
        <v>1666</v>
      </c>
      <c r="C323" s="118" t="s">
        <v>1978</v>
      </c>
      <c r="D323" s="119"/>
      <c r="E323" s="120"/>
      <c r="F323" s="119"/>
      <c r="G323" s="119" t="s">
        <v>1687</v>
      </c>
      <c r="H323" s="119"/>
      <c r="I323" s="119"/>
      <c r="J323" s="119" t="s">
        <v>1873</v>
      </c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1"/>
      <c r="W323" s="121"/>
      <c r="X323" s="121"/>
      <c r="Y323" s="121"/>
      <c r="Z323" s="121"/>
      <c r="AA323" s="41">
        <f>ROUND((89%*(0.85*0.8)*100),0)</f>
        <v>61</v>
      </c>
    </row>
    <row r="324" spans="1:26" ht="72">
      <c r="A324" s="74">
        <v>128</v>
      </c>
      <c r="B324" s="75" t="s">
        <v>241</v>
      </c>
      <c r="C324" s="76">
        <v>0.36</v>
      </c>
      <c r="D324" s="77">
        <v>292.24</v>
      </c>
      <c r="E324" s="78" t="s">
        <v>242</v>
      </c>
      <c r="F324" s="77" t="s">
        <v>243</v>
      </c>
      <c r="G324" s="77" t="s">
        <v>572</v>
      </c>
      <c r="H324" s="77" t="s">
        <v>573</v>
      </c>
      <c r="I324" s="77" t="s">
        <v>574</v>
      </c>
      <c r="J324" s="77">
        <v>472</v>
      </c>
      <c r="K324" s="78" t="s">
        <v>575</v>
      </c>
      <c r="L324" s="78" t="s">
        <v>42</v>
      </c>
      <c r="M324" s="78">
        <v>130</v>
      </c>
      <c r="N324" s="78">
        <v>89</v>
      </c>
      <c r="O324" s="78">
        <v>17</v>
      </c>
      <c r="P324" s="78">
        <v>10</v>
      </c>
      <c r="Q324" s="78">
        <v>189</v>
      </c>
      <c r="R324" s="78">
        <v>103</v>
      </c>
      <c r="S324" s="78">
        <v>0.85</v>
      </c>
      <c r="T324" s="78" t="s">
        <v>43</v>
      </c>
      <c r="U324" s="78" t="s">
        <v>576</v>
      </c>
      <c r="V324" s="63"/>
      <c r="W324" s="63"/>
      <c r="X324" s="63"/>
      <c r="Y324" s="63"/>
      <c r="Z324" s="63"/>
    </row>
    <row r="325" spans="1:27" s="41" customFormat="1" ht="24">
      <c r="A325" s="117"/>
      <c r="B325" s="122" t="s">
        <v>1663</v>
      </c>
      <c r="C325" s="118" t="s">
        <v>1977</v>
      </c>
      <c r="D325" s="119"/>
      <c r="E325" s="120"/>
      <c r="F325" s="119"/>
      <c r="G325" s="119" t="s">
        <v>1706</v>
      </c>
      <c r="H325" s="119"/>
      <c r="I325" s="119"/>
      <c r="J325" s="119" t="s">
        <v>1874</v>
      </c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1"/>
      <c r="W325" s="121"/>
      <c r="X325" s="121"/>
      <c r="Y325" s="121"/>
      <c r="Z325" s="121"/>
      <c r="AA325" s="41">
        <f>ROUND((130%*0.85*100),0)</f>
        <v>111</v>
      </c>
    </row>
    <row r="326" spans="1:27" s="41" customFormat="1" ht="24">
      <c r="A326" s="117"/>
      <c r="B326" s="122" t="s">
        <v>1666</v>
      </c>
      <c r="C326" s="118" t="s">
        <v>1978</v>
      </c>
      <c r="D326" s="119"/>
      <c r="E326" s="120"/>
      <c r="F326" s="119"/>
      <c r="G326" s="119" t="s">
        <v>1732</v>
      </c>
      <c r="H326" s="119"/>
      <c r="I326" s="119"/>
      <c r="J326" s="119" t="s">
        <v>1733</v>
      </c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1"/>
      <c r="W326" s="121"/>
      <c r="X326" s="121"/>
      <c r="Y326" s="121"/>
      <c r="Z326" s="121"/>
      <c r="AA326" s="41">
        <f>ROUND((89%*(0.85*0.8)*100),0)</f>
        <v>61</v>
      </c>
    </row>
    <row r="327" spans="1:26" ht="48">
      <c r="A327" s="74">
        <v>129</v>
      </c>
      <c r="B327" s="75" t="s">
        <v>577</v>
      </c>
      <c r="C327" s="76">
        <v>1</v>
      </c>
      <c r="D327" s="77">
        <v>78.21</v>
      </c>
      <c r="E327" s="78" t="s">
        <v>578</v>
      </c>
      <c r="F327" s="77" t="s">
        <v>579</v>
      </c>
      <c r="G327" s="77" t="s">
        <v>580</v>
      </c>
      <c r="H327" s="77" t="s">
        <v>581</v>
      </c>
      <c r="I327" s="77" t="s">
        <v>582</v>
      </c>
      <c r="J327" s="77">
        <v>437</v>
      </c>
      <c r="K327" s="78" t="s">
        <v>583</v>
      </c>
      <c r="L327" s="78" t="s">
        <v>42</v>
      </c>
      <c r="M327" s="78">
        <v>130</v>
      </c>
      <c r="N327" s="78">
        <v>89</v>
      </c>
      <c r="O327" s="78">
        <v>12</v>
      </c>
      <c r="P327" s="78">
        <v>7</v>
      </c>
      <c r="Q327" s="78">
        <v>128</v>
      </c>
      <c r="R327" s="78">
        <v>70</v>
      </c>
      <c r="S327" s="78">
        <v>0.85</v>
      </c>
      <c r="T327" s="78" t="s">
        <v>43</v>
      </c>
      <c r="U327" s="78" t="s">
        <v>584</v>
      </c>
      <c r="V327" s="63"/>
      <c r="W327" s="63"/>
      <c r="X327" s="63"/>
      <c r="Y327" s="63"/>
      <c r="Z327" s="63"/>
    </row>
    <row r="328" spans="1:27" s="41" customFormat="1" ht="24">
      <c r="A328" s="117"/>
      <c r="B328" s="122" t="s">
        <v>1663</v>
      </c>
      <c r="C328" s="118" t="s">
        <v>1977</v>
      </c>
      <c r="D328" s="119"/>
      <c r="E328" s="120"/>
      <c r="F328" s="119"/>
      <c r="G328" s="119" t="s">
        <v>1771</v>
      </c>
      <c r="H328" s="119"/>
      <c r="I328" s="119"/>
      <c r="J328" s="119" t="s">
        <v>1875</v>
      </c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1"/>
      <c r="W328" s="121"/>
      <c r="X328" s="121"/>
      <c r="Y328" s="121"/>
      <c r="Z328" s="121"/>
      <c r="AA328" s="41">
        <f>ROUND((130%*0.85*100),0)</f>
        <v>111</v>
      </c>
    </row>
    <row r="329" spans="1:27" s="41" customFormat="1" ht="24">
      <c r="A329" s="117"/>
      <c r="B329" s="122" t="s">
        <v>1666</v>
      </c>
      <c r="C329" s="118" t="s">
        <v>1978</v>
      </c>
      <c r="D329" s="119"/>
      <c r="E329" s="120"/>
      <c r="F329" s="119"/>
      <c r="G329" s="119" t="s">
        <v>1702</v>
      </c>
      <c r="H329" s="119"/>
      <c r="I329" s="119"/>
      <c r="J329" s="119" t="s">
        <v>1876</v>
      </c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1"/>
      <c r="W329" s="121"/>
      <c r="X329" s="121"/>
      <c r="Y329" s="121"/>
      <c r="Z329" s="121"/>
      <c r="AA329" s="41">
        <f>ROUND((89%*(0.85*0.8)*100),0)</f>
        <v>61</v>
      </c>
    </row>
    <row r="330" spans="1:26" ht="60">
      <c r="A330" s="74">
        <v>130</v>
      </c>
      <c r="B330" s="75" t="s">
        <v>399</v>
      </c>
      <c r="C330" s="76">
        <v>1</v>
      </c>
      <c r="D330" s="77">
        <v>212.27</v>
      </c>
      <c r="E330" s="78" t="s">
        <v>388</v>
      </c>
      <c r="F330" s="77">
        <v>16.07</v>
      </c>
      <c r="G330" s="77" t="s">
        <v>466</v>
      </c>
      <c r="H330" s="77" t="s">
        <v>467</v>
      </c>
      <c r="I330" s="77">
        <v>16</v>
      </c>
      <c r="J330" s="77">
        <v>607</v>
      </c>
      <c r="K330" s="78" t="s">
        <v>468</v>
      </c>
      <c r="L330" s="78" t="s">
        <v>42</v>
      </c>
      <c r="M330" s="78">
        <v>130</v>
      </c>
      <c r="N330" s="78">
        <v>89</v>
      </c>
      <c r="O330" s="78">
        <v>23</v>
      </c>
      <c r="P330" s="78">
        <v>14</v>
      </c>
      <c r="Q330" s="78">
        <v>245</v>
      </c>
      <c r="R330" s="78">
        <v>134</v>
      </c>
      <c r="S330" s="78">
        <v>0.85</v>
      </c>
      <c r="T330" s="78" t="s">
        <v>43</v>
      </c>
      <c r="U330" s="78">
        <v>51</v>
      </c>
      <c r="V330" s="63"/>
      <c r="W330" s="63"/>
      <c r="X330" s="63"/>
      <c r="Y330" s="63"/>
      <c r="Z330" s="63"/>
    </row>
    <row r="331" spans="1:27" s="41" customFormat="1" ht="24">
      <c r="A331" s="117"/>
      <c r="B331" s="122" t="s">
        <v>1663</v>
      </c>
      <c r="C331" s="118" t="s">
        <v>1977</v>
      </c>
      <c r="D331" s="119"/>
      <c r="E331" s="120"/>
      <c r="F331" s="119"/>
      <c r="G331" s="119" t="s">
        <v>1822</v>
      </c>
      <c r="H331" s="119"/>
      <c r="I331" s="119"/>
      <c r="J331" s="119" t="s">
        <v>1823</v>
      </c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1"/>
      <c r="W331" s="121"/>
      <c r="X331" s="121"/>
      <c r="Y331" s="121"/>
      <c r="Z331" s="121"/>
      <c r="AA331" s="41">
        <f>ROUND((130%*0.85*100),0)</f>
        <v>111</v>
      </c>
    </row>
    <row r="332" spans="1:27" s="41" customFormat="1" ht="24">
      <c r="A332" s="117"/>
      <c r="B332" s="122" t="s">
        <v>1666</v>
      </c>
      <c r="C332" s="118" t="s">
        <v>1978</v>
      </c>
      <c r="D332" s="119"/>
      <c r="E332" s="120"/>
      <c r="F332" s="119"/>
      <c r="G332" s="119" t="s">
        <v>1824</v>
      </c>
      <c r="H332" s="119"/>
      <c r="I332" s="119"/>
      <c r="J332" s="119" t="s">
        <v>1825</v>
      </c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1"/>
      <c r="W332" s="121"/>
      <c r="X332" s="121"/>
      <c r="Y332" s="121"/>
      <c r="Z332" s="121"/>
      <c r="AA332" s="41">
        <f>ROUND((89%*(0.85*0.8)*100),0)</f>
        <v>61</v>
      </c>
    </row>
    <row r="333" spans="1:26" ht="60">
      <c r="A333" s="69">
        <v>131</v>
      </c>
      <c r="B333" s="70" t="s">
        <v>585</v>
      </c>
      <c r="C333" s="71">
        <v>1</v>
      </c>
      <c r="D333" s="72">
        <v>385</v>
      </c>
      <c r="E333" s="73" t="s">
        <v>586</v>
      </c>
      <c r="F333" s="72"/>
      <c r="G333" s="72">
        <v>385</v>
      </c>
      <c r="H333" s="72" t="s">
        <v>586</v>
      </c>
      <c r="I333" s="72"/>
      <c r="J333" s="72">
        <v>720</v>
      </c>
      <c r="K333" s="73" t="s">
        <v>420</v>
      </c>
      <c r="L333" s="73" t="s">
        <v>48</v>
      </c>
      <c r="M333" s="73">
        <v>130</v>
      </c>
      <c r="N333" s="73">
        <v>89</v>
      </c>
      <c r="O333" s="73"/>
      <c r="P333" s="73"/>
      <c r="Q333" s="73"/>
      <c r="R333" s="73"/>
      <c r="S333" s="73">
        <v>0.85</v>
      </c>
      <c r="T333" s="73" t="s">
        <v>43</v>
      </c>
      <c r="U333" s="73"/>
      <c r="V333" s="63"/>
      <c r="W333" s="63"/>
      <c r="X333" s="63"/>
      <c r="Y333" s="63"/>
      <c r="Z333" s="63"/>
    </row>
    <row r="334" spans="1:26" ht="60">
      <c r="A334" s="74">
        <v>132</v>
      </c>
      <c r="B334" s="75" t="s">
        <v>587</v>
      </c>
      <c r="C334" s="76">
        <v>0.0005</v>
      </c>
      <c r="D334" s="77">
        <v>11475.49</v>
      </c>
      <c r="E334" s="78" t="s">
        <v>588</v>
      </c>
      <c r="F334" s="77" t="s">
        <v>589</v>
      </c>
      <c r="G334" s="77" t="s">
        <v>590</v>
      </c>
      <c r="H334" s="77">
        <v>3</v>
      </c>
      <c r="I334" s="77">
        <v>3</v>
      </c>
      <c r="J334" s="77">
        <v>55</v>
      </c>
      <c r="K334" s="78" t="s">
        <v>591</v>
      </c>
      <c r="L334" s="78" t="s">
        <v>42</v>
      </c>
      <c r="M334" s="78">
        <v>130</v>
      </c>
      <c r="N334" s="78">
        <v>89</v>
      </c>
      <c r="O334" s="78">
        <v>4</v>
      </c>
      <c r="P334" s="78">
        <v>2</v>
      </c>
      <c r="Q334" s="78">
        <v>46</v>
      </c>
      <c r="R334" s="78">
        <v>25</v>
      </c>
      <c r="S334" s="78">
        <v>0.85</v>
      </c>
      <c r="T334" s="78" t="s">
        <v>43</v>
      </c>
      <c r="U334" s="78" t="s">
        <v>592</v>
      </c>
      <c r="V334" s="63"/>
      <c r="W334" s="63"/>
      <c r="X334" s="63"/>
      <c r="Y334" s="63"/>
      <c r="Z334" s="63"/>
    </row>
    <row r="335" spans="1:27" s="41" customFormat="1" ht="24">
      <c r="A335" s="117"/>
      <c r="B335" s="122" t="s">
        <v>1663</v>
      </c>
      <c r="C335" s="118" t="s">
        <v>1977</v>
      </c>
      <c r="D335" s="119"/>
      <c r="E335" s="120"/>
      <c r="F335" s="119"/>
      <c r="G335" s="119" t="s">
        <v>1704</v>
      </c>
      <c r="H335" s="119"/>
      <c r="I335" s="119"/>
      <c r="J335" s="119" t="s">
        <v>1759</v>
      </c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1"/>
      <c r="W335" s="121"/>
      <c r="X335" s="121"/>
      <c r="Y335" s="121"/>
      <c r="Z335" s="121"/>
      <c r="AA335" s="41">
        <f>ROUND((130%*0.85*100),0)</f>
        <v>111</v>
      </c>
    </row>
    <row r="336" spans="1:27" s="41" customFormat="1" ht="24">
      <c r="A336" s="117"/>
      <c r="B336" s="122" t="s">
        <v>1666</v>
      </c>
      <c r="C336" s="118" t="s">
        <v>1978</v>
      </c>
      <c r="D336" s="119"/>
      <c r="E336" s="120"/>
      <c r="F336" s="119"/>
      <c r="G336" s="119" t="s">
        <v>1713</v>
      </c>
      <c r="H336" s="119"/>
      <c r="I336" s="119"/>
      <c r="J336" s="119" t="s">
        <v>1717</v>
      </c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1"/>
      <c r="W336" s="121"/>
      <c r="X336" s="121"/>
      <c r="Y336" s="121"/>
      <c r="Z336" s="121"/>
      <c r="AA336" s="41">
        <f>ROUND((89%*(0.85*0.8)*100),0)</f>
        <v>61</v>
      </c>
    </row>
    <row r="337" spans="1:26" ht="72">
      <c r="A337" s="69">
        <v>133</v>
      </c>
      <c r="B337" s="70" t="s">
        <v>593</v>
      </c>
      <c r="C337" s="71">
        <v>0.502</v>
      </c>
      <c r="D337" s="72">
        <v>38.9</v>
      </c>
      <c r="E337" s="73" t="s">
        <v>594</v>
      </c>
      <c r="F337" s="72"/>
      <c r="G337" s="72">
        <v>20</v>
      </c>
      <c r="H337" s="72" t="s">
        <v>595</v>
      </c>
      <c r="I337" s="72"/>
      <c r="J337" s="72">
        <v>126</v>
      </c>
      <c r="K337" s="73" t="s">
        <v>596</v>
      </c>
      <c r="L337" s="73" t="s">
        <v>48</v>
      </c>
      <c r="M337" s="73">
        <v>130</v>
      </c>
      <c r="N337" s="73">
        <v>89</v>
      </c>
      <c r="O337" s="73"/>
      <c r="P337" s="73"/>
      <c r="Q337" s="73"/>
      <c r="R337" s="73"/>
      <c r="S337" s="73">
        <v>0.85</v>
      </c>
      <c r="T337" s="73" t="s">
        <v>43</v>
      </c>
      <c r="U337" s="73"/>
      <c r="V337" s="63"/>
      <c r="W337" s="63"/>
      <c r="X337" s="63"/>
      <c r="Y337" s="63"/>
      <c r="Z337" s="63"/>
    </row>
    <row r="338" spans="1:26" ht="72">
      <c r="A338" s="74">
        <v>134</v>
      </c>
      <c r="B338" s="75" t="s">
        <v>597</v>
      </c>
      <c r="C338" s="76">
        <v>0.0005</v>
      </c>
      <c r="D338" s="77">
        <v>28213.6</v>
      </c>
      <c r="E338" s="78" t="s">
        <v>598</v>
      </c>
      <c r="F338" s="77" t="s">
        <v>599</v>
      </c>
      <c r="G338" s="77" t="s">
        <v>600</v>
      </c>
      <c r="H338" s="77" t="s">
        <v>601</v>
      </c>
      <c r="I338" s="77">
        <v>1</v>
      </c>
      <c r="J338" s="77">
        <v>55</v>
      </c>
      <c r="K338" s="78" t="s">
        <v>602</v>
      </c>
      <c r="L338" s="78" t="s">
        <v>42</v>
      </c>
      <c r="M338" s="78">
        <v>130</v>
      </c>
      <c r="N338" s="78">
        <v>89</v>
      </c>
      <c r="O338" s="78">
        <v>1</v>
      </c>
      <c r="P338" s="78">
        <v>1</v>
      </c>
      <c r="Q338" s="78">
        <v>20</v>
      </c>
      <c r="R338" s="78">
        <v>11</v>
      </c>
      <c r="S338" s="78">
        <v>0.85</v>
      </c>
      <c r="T338" s="78" t="s">
        <v>43</v>
      </c>
      <c r="U338" s="78" t="s">
        <v>603</v>
      </c>
      <c r="V338" s="63"/>
      <c r="W338" s="63"/>
      <c r="X338" s="63"/>
      <c r="Y338" s="63"/>
      <c r="Z338" s="63"/>
    </row>
    <row r="339" spans="1:27" s="41" customFormat="1" ht="24">
      <c r="A339" s="117"/>
      <c r="B339" s="122" t="s">
        <v>1663</v>
      </c>
      <c r="C339" s="118" t="s">
        <v>1977</v>
      </c>
      <c r="D339" s="119"/>
      <c r="E339" s="120"/>
      <c r="F339" s="119"/>
      <c r="G339" s="119" t="s">
        <v>1705</v>
      </c>
      <c r="H339" s="119"/>
      <c r="I339" s="119"/>
      <c r="J339" s="119" t="s">
        <v>1667</v>
      </c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1"/>
      <c r="W339" s="121"/>
      <c r="X339" s="121"/>
      <c r="Y339" s="121"/>
      <c r="Z339" s="121"/>
      <c r="AA339" s="41">
        <f>ROUND((130%*0.85*100),0)</f>
        <v>111</v>
      </c>
    </row>
    <row r="340" spans="1:27" s="41" customFormat="1" ht="24">
      <c r="A340" s="117"/>
      <c r="B340" s="122" t="s">
        <v>1666</v>
      </c>
      <c r="C340" s="118" t="s">
        <v>1978</v>
      </c>
      <c r="D340" s="119"/>
      <c r="E340" s="120"/>
      <c r="F340" s="119"/>
      <c r="G340" s="119" t="s">
        <v>1705</v>
      </c>
      <c r="H340" s="119"/>
      <c r="I340" s="119"/>
      <c r="J340" s="119" t="s">
        <v>1696</v>
      </c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1"/>
      <c r="W340" s="121"/>
      <c r="X340" s="121"/>
      <c r="Y340" s="121"/>
      <c r="Z340" s="121"/>
      <c r="AA340" s="41">
        <f>ROUND((89%*(0.85*0.8)*100),0)</f>
        <v>61</v>
      </c>
    </row>
    <row r="341" spans="1:26" ht="48">
      <c r="A341" s="69">
        <v>135</v>
      </c>
      <c r="B341" s="70" t="s">
        <v>604</v>
      </c>
      <c r="C341" s="71">
        <v>0.21</v>
      </c>
      <c r="D341" s="72">
        <v>36.5</v>
      </c>
      <c r="E341" s="73" t="s">
        <v>605</v>
      </c>
      <c r="F341" s="72"/>
      <c r="G341" s="72">
        <v>8</v>
      </c>
      <c r="H341" s="72" t="s">
        <v>606</v>
      </c>
      <c r="I341" s="72"/>
      <c r="J341" s="72">
        <v>36</v>
      </c>
      <c r="K341" s="73" t="s">
        <v>607</v>
      </c>
      <c r="L341" s="73" t="s">
        <v>48</v>
      </c>
      <c r="M341" s="73">
        <v>130</v>
      </c>
      <c r="N341" s="73">
        <v>89</v>
      </c>
      <c r="O341" s="73"/>
      <c r="P341" s="73"/>
      <c r="Q341" s="73"/>
      <c r="R341" s="73"/>
      <c r="S341" s="73">
        <v>0.85</v>
      </c>
      <c r="T341" s="73" t="s">
        <v>43</v>
      </c>
      <c r="U341" s="73"/>
      <c r="V341" s="63"/>
      <c r="W341" s="63"/>
      <c r="X341" s="63"/>
      <c r="Y341" s="63"/>
      <c r="Z341" s="63"/>
    </row>
    <row r="342" spans="1:26" ht="60">
      <c r="A342" s="74">
        <v>136</v>
      </c>
      <c r="B342" s="75" t="s">
        <v>544</v>
      </c>
      <c r="C342" s="76">
        <v>1</v>
      </c>
      <c r="D342" s="77">
        <v>36.31</v>
      </c>
      <c r="E342" s="78" t="s">
        <v>545</v>
      </c>
      <c r="F342" s="77"/>
      <c r="G342" s="77" t="s">
        <v>608</v>
      </c>
      <c r="H342" s="77" t="s">
        <v>609</v>
      </c>
      <c r="I342" s="77"/>
      <c r="J342" s="77">
        <v>345</v>
      </c>
      <c r="K342" s="78" t="s">
        <v>610</v>
      </c>
      <c r="L342" s="78" t="s">
        <v>42</v>
      </c>
      <c r="M342" s="78">
        <v>128</v>
      </c>
      <c r="N342" s="78">
        <v>83</v>
      </c>
      <c r="O342" s="78">
        <v>27</v>
      </c>
      <c r="P342" s="78">
        <v>15</v>
      </c>
      <c r="Q342" s="78">
        <v>283</v>
      </c>
      <c r="R342" s="78">
        <v>147</v>
      </c>
      <c r="S342" s="78">
        <v>0.85</v>
      </c>
      <c r="T342" s="78" t="s">
        <v>43</v>
      </c>
      <c r="U342" s="78"/>
      <c r="V342" s="63"/>
      <c r="W342" s="63"/>
      <c r="X342" s="63"/>
      <c r="Y342" s="63"/>
      <c r="Z342" s="63"/>
    </row>
    <row r="343" spans="1:27" s="41" customFormat="1" ht="24">
      <c r="A343" s="117"/>
      <c r="B343" s="122" t="s">
        <v>1663</v>
      </c>
      <c r="C343" s="118" t="s">
        <v>1987</v>
      </c>
      <c r="D343" s="119"/>
      <c r="E343" s="120"/>
      <c r="F343" s="119"/>
      <c r="G343" s="119" t="s">
        <v>1877</v>
      </c>
      <c r="H343" s="119"/>
      <c r="I343" s="119"/>
      <c r="J343" s="119" t="s">
        <v>1878</v>
      </c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1"/>
      <c r="W343" s="121"/>
      <c r="X343" s="121"/>
      <c r="Y343" s="121"/>
      <c r="Z343" s="121"/>
      <c r="AA343" s="41">
        <f>ROUND((128%*0.85*100),0)</f>
        <v>109</v>
      </c>
    </row>
    <row r="344" spans="1:27" s="41" customFormat="1" ht="24">
      <c r="A344" s="117"/>
      <c r="B344" s="122" t="s">
        <v>1666</v>
      </c>
      <c r="C344" s="118" t="s">
        <v>1988</v>
      </c>
      <c r="D344" s="119"/>
      <c r="E344" s="120"/>
      <c r="F344" s="119"/>
      <c r="G344" s="119" t="s">
        <v>1714</v>
      </c>
      <c r="H344" s="119"/>
      <c r="I344" s="119"/>
      <c r="J344" s="119" t="s">
        <v>1879</v>
      </c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1"/>
      <c r="W344" s="121"/>
      <c r="X344" s="121"/>
      <c r="Y344" s="121"/>
      <c r="Z344" s="121"/>
      <c r="AA344" s="41">
        <f>ROUND((83%*(0.85*0.8)*100),0)</f>
        <v>56</v>
      </c>
    </row>
    <row r="345" spans="1:26" ht="48">
      <c r="A345" s="74">
        <v>137</v>
      </c>
      <c r="B345" s="75" t="s">
        <v>181</v>
      </c>
      <c r="C345" s="76">
        <v>0.002</v>
      </c>
      <c r="D345" s="77">
        <v>31686.43</v>
      </c>
      <c r="E345" s="78" t="s">
        <v>182</v>
      </c>
      <c r="F345" s="77" t="s">
        <v>183</v>
      </c>
      <c r="G345" s="77" t="s">
        <v>611</v>
      </c>
      <c r="H345" s="77" t="s">
        <v>612</v>
      </c>
      <c r="I345" s="77" t="s">
        <v>613</v>
      </c>
      <c r="J345" s="77">
        <v>511</v>
      </c>
      <c r="K345" s="78" t="s">
        <v>614</v>
      </c>
      <c r="L345" s="78" t="s">
        <v>42</v>
      </c>
      <c r="M345" s="78">
        <v>130</v>
      </c>
      <c r="N345" s="78">
        <v>89</v>
      </c>
      <c r="O345" s="78">
        <v>17</v>
      </c>
      <c r="P345" s="78">
        <v>10</v>
      </c>
      <c r="Q345" s="78">
        <v>185</v>
      </c>
      <c r="R345" s="78">
        <v>101</v>
      </c>
      <c r="S345" s="78">
        <v>0.85</v>
      </c>
      <c r="T345" s="78" t="s">
        <v>43</v>
      </c>
      <c r="U345" s="78" t="s">
        <v>615</v>
      </c>
      <c r="V345" s="63"/>
      <c r="W345" s="63"/>
      <c r="X345" s="63"/>
      <c r="Y345" s="63"/>
      <c r="Z345" s="63"/>
    </row>
    <row r="346" spans="1:27" s="41" customFormat="1" ht="24">
      <c r="A346" s="117"/>
      <c r="B346" s="122" t="s">
        <v>1663</v>
      </c>
      <c r="C346" s="118" t="s">
        <v>1977</v>
      </c>
      <c r="D346" s="119"/>
      <c r="E346" s="120"/>
      <c r="F346" s="119"/>
      <c r="G346" s="119" t="s">
        <v>1706</v>
      </c>
      <c r="H346" s="119"/>
      <c r="I346" s="119"/>
      <c r="J346" s="119" t="s">
        <v>1880</v>
      </c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1"/>
      <c r="W346" s="121"/>
      <c r="X346" s="121"/>
      <c r="Y346" s="121"/>
      <c r="Z346" s="121"/>
      <c r="AA346" s="41">
        <f>ROUND((130%*0.85*100),0)</f>
        <v>111</v>
      </c>
    </row>
    <row r="347" spans="1:27" s="41" customFormat="1" ht="24">
      <c r="A347" s="117"/>
      <c r="B347" s="122" t="s">
        <v>1666</v>
      </c>
      <c r="C347" s="118" t="s">
        <v>1978</v>
      </c>
      <c r="D347" s="119"/>
      <c r="E347" s="120"/>
      <c r="F347" s="119"/>
      <c r="G347" s="119" t="s">
        <v>1732</v>
      </c>
      <c r="H347" s="119"/>
      <c r="I347" s="119"/>
      <c r="J347" s="119" t="s">
        <v>1881</v>
      </c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1"/>
      <c r="W347" s="121"/>
      <c r="X347" s="121"/>
      <c r="Y347" s="121"/>
      <c r="Z347" s="121"/>
      <c r="AA347" s="41">
        <f>ROUND((89%*(0.85*0.8)*100),0)</f>
        <v>61</v>
      </c>
    </row>
    <row r="348" spans="1:26" ht="60">
      <c r="A348" s="74">
        <v>138</v>
      </c>
      <c r="B348" s="75" t="s">
        <v>616</v>
      </c>
      <c r="C348" s="76">
        <v>0.36</v>
      </c>
      <c r="D348" s="77">
        <v>16456.49</v>
      </c>
      <c r="E348" s="78" t="s">
        <v>617</v>
      </c>
      <c r="F348" s="77" t="s">
        <v>618</v>
      </c>
      <c r="G348" s="77" t="s">
        <v>619</v>
      </c>
      <c r="H348" s="77" t="s">
        <v>620</v>
      </c>
      <c r="I348" s="77" t="s">
        <v>621</v>
      </c>
      <c r="J348" s="77">
        <v>49524</v>
      </c>
      <c r="K348" s="78" t="s">
        <v>622</v>
      </c>
      <c r="L348" s="78" t="s">
        <v>42</v>
      </c>
      <c r="M348" s="78">
        <v>130</v>
      </c>
      <c r="N348" s="78">
        <v>89</v>
      </c>
      <c r="O348" s="78">
        <v>3540</v>
      </c>
      <c r="P348" s="78">
        <v>2060</v>
      </c>
      <c r="Q348" s="78">
        <v>37899</v>
      </c>
      <c r="R348" s="78">
        <v>20757</v>
      </c>
      <c r="S348" s="78">
        <v>0.85</v>
      </c>
      <c r="T348" s="78" t="s">
        <v>43</v>
      </c>
      <c r="U348" s="78" t="s">
        <v>623</v>
      </c>
      <c r="V348" s="63"/>
      <c r="W348" s="63"/>
      <c r="X348" s="63"/>
      <c r="Y348" s="63"/>
      <c r="Z348" s="63"/>
    </row>
    <row r="349" spans="1:27" s="41" customFormat="1" ht="24">
      <c r="A349" s="117"/>
      <c r="B349" s="122" t="s">
        <v>1663</v>
      </c>
      <c r="C349" s="118" t="s">
        <v>1977</v>
      </c>
      <c r="D349" s="119"/>
      <c r="E349" s="120"/>
      <c r="F349" s="119"/>
      <c r="G349" s="119" t="s">
        <v>1882</v>
      </c>
      <c r="H349" s="119"/>
      <c r="I349" s="119"/>
      <c r="J349" s="119" t="s">
        <v>1883</v>
      </c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1"/>
      <c r="W349" s="121"/>
      <c r="X349" s="121"/>
      <c r="Y349" s="121"/>
      <c r="Z349" s="121"/>
      <c r="AA349" s="41">
        <f>ROUND((130%*0.85*100),0)</f>
        <v>111</v>
      </c>
    </row>
    <row r="350" spans="1:27" s="41" customFormat="1" ht="24">
      <c r="A350" s="117"/>
      <c r="B350" s="122" t="s">
        <v>1666</v>
      </c>
      <c r="C350" s="118" t="s">
        <v>1978</v>
      </c>
      <c r="D350" s="119"/>
      <c r="E350" s="120"/>
      <c r="F350" s="119"/>
      <c r="G350" s="119" t="s">
        <v>1884</v>
      </c>
      <c r="H350" s="119"/>
      <c r="I350" s="119"/>
      <c r="J350" s="119" t="s">
        <v>1885</v>
      </c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1"/>
      <c r="W350" s="121"/>
      <c r="X350" s="121"/>
      <c r="Y350" s="121"/>
      <c r="Z350" s="121"/>
      <c r="AA350" s="41">
        <f>ROUND((89%*(0.85*0.8)*100),0)</f>
        <v>61</v>
      </c>
    </row>
    <row r="351" spans="1:26" ht="72">
      <c r="A351" s="69">
        <v>139</v>
      </c>
      <c r="B351" s="70" t="s">
        <v>624</v>
      </c>
      <c r="C351" s="71">
        <v>36.14</v>
      </c>
      <c r="D351" s="72">
        <v>270</v>
      </c>
      <c r="E351" s="73" t="s">
        <v>625</v>
      </c>
      <c r="F351" s="72"/>
      <c r="G351" s="72">
        <v>9758</v>
      </c>
      <c r="H351" s="72" t="s">
        <v>626</v>
      </c>
      <c r="I351" s="72"/>
      <c r="J351" s="72">
        <v>63458</v>
      </c>
      <c r="K351" s="73" t="s">
        <v>627</v>
      </c>
      <c r="L351" s="73" t="s">
        <v>48</v>
      </c>
      <c r="M351" s="73">
        <v>130</v>
      </c>
      <c r="N351" s="73">
        <v>89</v>
      </c>
      <c r="O351" s="73"/>
      <c r="P351" s="73"/>
      <c r="Q351" s="73"/>
      <c r="R351" s="73"/>
      <c r="S351" s="73">
        <v>0.85</v>
      </c>
      <c r="T351" s="73" t="s">
        <v>43</v>
      </c>
      <c r="U351" s="73"/>
      <c r="V351" s="63"/>
      <c r="W351" s="63"/>
      <c r="X351" s="63"/>
      <c r="Y351" s="63"/>
      <c r="Z351" s="63"/>
    </row>
    <row r="352" spans="1:26" ht="36">
      <c r="A352" s="69">
        <v>140</v>
      </c>
      <c r="B352" s="70" t="s">
        <v>628</v>
      </c>
      <c r="C352" s="71">
        <v>1.2</v>
      </c>
      <c r="D352" s="72">
        <v>416</v>
      </c>
      <c r="E352" s="73" t="s">
        <v>629</v>
      </c>
      <c r="F352" s="72"/>
      <c r="G352" s="72">
        <v>499</v>
      </c>
      <c r="H352" s="72" t="s">
        <v>630</v>
      </c>
      <c r="I352" s="72"/>
      <c r="J352" s="72">
        <v>4450</v>
      </c>
      <c r="K352" s="73" t="s">
        <v>631</v>
      </c>
      <c r="L352" s="73" t="s">
        <v>48</v>
      </c>
      <c r="M352" s="73">
        <v>95</v>
      </c>
      <c r="N352" s="73">
        <v>65</v>
      </c>
      <c r="O352" s="73"/>
      <c r="P352" s="73"/>
      <c r="Q352" s="73"/>
      <c r="R352" s="73"/>
      <c r="S352" s="73">
        <v>0.85</v>
      </c>
      <c r="T352" s="73">
        <v>0.8</v>
      </c>
      <c r="U352" s="73"/>
      <c r="V352" s="63"/>
      <c r="W352" s="63"/>
      <c r="X352" s="63"/>
      <c r="Y352" s="63"/>
      <c r="Z352" s="63"/>
    </row>
    <row r="353" spans="1:26" ht="60">
      <c r="A353" s="74">
        <v>141</v>
      </c>
      <c r="B353" s="75" t="s">
        <v>632</v>
      </c>
      <c r="C353" s="76">
        <v>20.063</v>
      </c>
      <c r="D353" s="77">
        <v>26.37</v>
      </c>
      <c r="E353" s="78">
        <v>7.54</v>
      </c>
      <c r="F353" s="77" t="s">
        <v>633</v>
      </c>
      <c r="G353" s="77" t="s">
        <v>634</v>
      </c>
      <c r="H353" s="77">
        <v>151</v>
      </c>
      <c r="I353" s="77" t="s">
        <v>635</v>
      </c>
      <c r="J353" s="77">
        <v>4390</v>
      </c>
      <c r="K353" s="78">
        <v>1905</v>
      </c>
      <c r="L353" s="78" t="s">
        <v>42</v>
      </c>
      <c r="M353" s="78">
        <v>130</v>
      </c>
      <c r="N353" s="78">
        <v>89</v>
      </c>
      <c r="O353" s="78">
        <v>291</v>
      </c>
      <c r="P353" s="78">
        <v>169</v>
      </c>
      <c r="Q353" s="78">
        <v>3123</v>
      </c>
      <c r="R353" s="78">
        <v>1710</v>
      </c>
      <c r="S353" s="78">
        <v>0.85</v>
      </c>
      <c r="T353" s="78" t="s">
        <v>43</v>
      </c>
      <c r="U353" s="78" t="s">
        <v>636</v>
      </c>
      <c r="V353" s="63"/>
      <c r="W353" s="63"/>
      <c r="X353" s="63"/>
      <c r="Y353" s="63"/>
      <c r="Z353" s="63"/>
    </row>
    <row r="354" spans="1:27" s="41" customFormat="1" ht="24">
      <c r="A354" s="117"/>
      <c r="B354" s="122" t="s">
        <v>1663</v>
      </c>
      <c r="C354" s="118" t="s">
        <v>1977</v>
      </c>
      <c r="D354" s="119"/>
      <c r="E354" s="120"/>
      <c r="F354" s="119"/>
      <c r="G354" s="119" t="s">
        <v>1851</v>
      </c>
      <c r="H354" s="119"/>
      <c r="I354" s="119"/>
      <c r="J354" s="119" t="s">
        <v>1886</v>
      </c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1"/>
      <c r="W354" s="121"/>
      <c r="X354" s="121"/>
      <c r="Y354" s="121"/>
      <c r="Z354" s="121"/>
      <c r="AA354" s="41">
        <f>ROUND((130%*0.85*100),0)</f>
        <v>111</v>
      </c>
    </row>
    <row r="355" spans="1:27" s="41" customFormat="1" ht="24">
      <c r="A355" s="117"/>
      <c r="B355" s="122" t="s">
        <v>1666</v>
      </c>
      <c r="C355" s="118" t="s">
        <v>1978</v>
      </c>
      <c r="D355" s="119"/>
      <c r="E355" s="120"/>
      <c r="F355" s="119"/>
      <c r="G355" s="119" t="s">
        <v>1853</v>
      </c>
      <c r="H355" s="119"/>
      <c r="I355" s="119"/>
      <c r="J355" s="119" t="s">
        <v>1887</v>
      </c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1"/>
      <c r="W355" s="121"/>
      <c r="X355" s="121"/>
      <c r="Y355" s="121"/>
      <c r="Z355" s="121"/>
      <c r="AA355" s="41">
        <f>ROUND((89%*(0.85*0.8)*100),0)</f>
        <v>61</v>
      </c>
    </row>
    <row r="356" spans="1:26" ht="60">
      <c r="A356" s="74">
        <v>142</v>
      </c>
      <c r="B356" s="75" t="s">
        <v>637</v>
      </c>
      <c r="C356" s="76">
        <v>1</v>
      </c>
      <c r="D356" s="77">
        <v>341</v>
      </c>
      <c r="E356" s="78" t="s">
        <v>638</v>
      </c>
      <c r="F356" s="77">
        <v>166.76</v>
      </c>
      <c r="G356" s="77" t="s">
        <v>639</v>
      </c>
      <c r="H356" s="77" t="s">
        <v>640</v>
      </c>
      <c r="I356" s="77">
        <v>167</v>
      </c>
      <c r="J356" s="77">
        <v>2188</v>
      </c>
      <c r="K356" s="78" t="s">
        <v>641</v>
      </c>
      <c r="L356" s="78" t="s">
        <v>42</v>
      </c>
      <c r="M356" s="78">
        <v>130</v>
      </c>
      <c r="N356" s="78">
        <v>89</v>
      </c>
      <c r="O356" s="78">
        <v>147</v>
      </c>
      <c r="P356" s="78">
        <v>85</v>
      </c>
      <c r="Q356" s="78">
        <v>1566</v>
      </c>
      <c r="R356" s="78">
        <v>858</v>
      </c>
      <c r="S356" s="78">
        <v>0.85</v>
      </c>
      <c r="T356" s="78" t="s">
        <v>43</v>
      </c>
      <c r="U356" s="78">
        <v>557</v>
      </c>
      <c r="V356" s="63"/>
      <c r="W356" s="63"/>
      <c r="X356" s="63"/>
      <c r="Y356" s="63"/>
      <c r="Z356" s="63"/>
    </row>
    <row r="357" spans="1:27" s="41" customFormat="1" ht="24">
      <c r="A357" s="117"/>
      <c r="B357" s="122" t="s">
        <v>1663</v>
      </c>
      <c r="C357" s="118" t="s">
        <v>1977</v>
      </c>
      <c r="D357" s="119"/>
      <c r="E357" s="120"/>
      <c r="F357" s="119"/>
      <c r="G357" s="119" t="s">
        <v>1879</v>
      </c>
      <c r="H357" s="119"/>
      <c r="I357" s="119"/>
      <c r="J357" s="119" t="s">
        <v>1888</v>
      </c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1"/>
      <c r="W357" s="121"/>
      <c r="X357" s="121"/>
      <c r="Y357" s="121"/>
      <c r="Z357" s="121"/>
      <c r="AA357" s="41">
        <f>ROUND((130%*0.85*100),0)</f>
        <v>111</v>
      </c>
    </row>
    <row r="358" spans="1:27" s="41" customFormat="1" ht="24">
      <c r="A358" s="117"/>
      <c r="B358" s="122" t="s">
        <v>1666</v>
      </c>
      <c r="C358" s="118" t="s">
        <v>1978</v>
      </c>
      <c r="D358" s="119"/>
      <c r="E358" s="120"/>
      <c r="F358" s="119"/>
      <c r="G358" s="119" t="s">
        <v>1889</v>
      </c>
      <c r="H358" s="119"/>
      <c r="I358" s="119"/>
      <c r="J358" s="119" t="s">
        <v>1890</v>
      </c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1"/>
      <c r="W358" s="121"/>
      <c r="X358" s="121"/>
      <c r="Y358" s="121"/>
      <c r="Z358" s="121"/>
      <c r="AA358" s="41">
        <f>ROUND((89%*(0.85*0.8)*100),0)</f>
        <v>61</v>
      </c>
    </row>
    <row r="359" spans="1:26" ht="72">
      <c r="A359" s="69">
        <v>143</v>
      </c>
      <c r="B359" s="70" t="s">
        <v>642</v>
      </c>
      <c r="C359" s="71">
        <v>0.01</v>
      </c>
      <c r="D359" s="72">
        <v>10.82</v>
      </c>
      <c r="E359" s="73">
        <v>1.95</v>
      </c>
      <c r="F359" s="72" t="s">
        <v>643</v>
      </c>
      <c r="G359" s="72"/>
      <c r="H359" s="72"/>
      <c r="I359" s="72"/>
      <c r="J359" s="72">
        <v>1</v>
      </c>
      <c r="K359" s="73"/>
      <c r="L359" s="73" t="s">
        <v>42</v>
      </c>
      <c r="M359" s="73">
        <v>130</v>
      </c>
      <c r="N359" s="73">
        <v>89</v>
      </c>
      <c r="O359" s="73"/>
      <c r="P359" s="73"/>
      <c r="Q359" s="73"/>
      <c r="R359" s="73"/>
      <c r="S359" s="73">
        <v>0.85</v>
      </c>
      <c r="T359" s="73" t="s">
        <v>43</v>
      </c>
      <c r="U359" s="73">
        <v>1</v>
      </c>
      <c r="V359" s="63"/>
      <c r="W359" s="63"/>
      <c r="X359" s="63"/>
      <c r="Y359" s="63"/>
      <c r="Z359" s="63"/>
    </row>
    <row r="360" spans="1:26" ht="72">
      <c r="A360" s="74">
        <v>144</v>
      </c>
      <c r="B360" s="75" t="s">
        <v>644</v>
      </c>
      <c r="C360" s="76">
        <v>1</v>
      </c>
      <c r="D360" s="77">
        <v>968.45</v>
      </c>
      <c r="E360" s="78">
        <v>170.24</v>
      </c>
      <c r="F360" s="77" t="s">
        <v>645</v>
      </c>
      <c r="G360" s="77" t="s">
        <v>646</v>
      </c>
      <c r="H360" s="77">
        <v>170</v>
      </c>
      <c r="I360" s="77" t="s">
        <v>647</v>
      </c>
      <c r="J360" s="77">
        <v>7478</v>
      </c>
      <c r="K360" s="78">
        <v>2144</v>
      </c>
      <c r="L360" s="78" t="s">
        <v>42</v>
      </c>
      <c r="M360" s="78">
        <v>130</v>
      </c>
      <c r="N360" s="78">
        <v>89</v>
      </c>
      <c r="O360" s="78">
        <v>332</v>
      </c>
      <c r="P360" s="78">
        <v>193</v>
      </c>
      <c r="Q360" s="78">
        <v>3554</v>
      </c>
      <c r="R360" s="78">
        <v>1946</v>
      </c>
      <c r="S360" s="78">
        <v>0.85</v>
      </c>
      <c r="T360" s="78" t="s">
        <v>43</v>
      </c>
      <c r="U360" s="78" t="s">
        <v>648</v>
      </c>
      <c r="V360" s="63"/>
      <c r="W360" s="63"/>
      <c r="X360" s="63"/>
      <c r="Y360" s="63"/>
      <c r="Z360" s="63"/>
    </row>
    <row r="361" spans="1:27" s="41" customFormat="1" ht="24">
      <c r="A361" s="117"/>
      <c r="B361" s="122" t="s">
        <v>1663</v>
      </c>
      <c r="C361" s="118" t="s">
        <v>1977</v>
      </c>
      <c r="D361" s="119"/>
      <c r="E361" s="120"/>
      <c r="F361" s="119"/>
      <c r="G361" s="119" t="s">
        <v>1891</v>
      </c>
      <c r="H361" s="119"/>
      <c r="I361" s="119"/>
      <c r="J361" s="119" t="s">
        <v>1892</v>
      </c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1"/>
      <c r="W361" s="121"/>
      <c r="X361" s="121"/>
      <c r="Y361" s="121"/>
      <c r="Z361" s="121"/>
      <c r="AA361" s="41">
        <f>ROUND((130%*0.85*100),0)</f>
        <v>111</v>
      </c>
    </row>
    <row r="362" spans="1:27" s="41" customFormat="1" ht="24">
      <c r="A362" s="117"/>
      <c r="B362" s="122" t="s">
        <v>1666</v>
      </c>
      <c r="C362" s="118" t="s">
        <v>1978</v>
      </c>
      <c r="D362" s="119"/>
      <c r="E362" s="120"/>
      <c r="F362" s="119"/>
      <c r="G362" s="119" t="s">
        <v>1893</v>
      </c>
      <c r="H362" s="119"/>
      <c r="I362" s="119"/>
      <c r="J362" s="119" t="s">
        <v>1894</v>
      </c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1"/>
      <c r="W362" s="121"/>
      <c r="X362" s="121"/>
      <c r="Y362" s="121"/>
      <c r="Z362" s="121"/>
      <c r="AA362" s="41">
        <f>ROUND((89%*(0.85*0.8)*100),0)</f>
        <v>61</v>
      </c>
    </row>
    <row r="363" spans="1:26" ht="72">
      <c r="A363" s="74">
        <v>145</v>
      </c>
      <c r="B363" s="75" t="s">
        <v>649</v>
      </c>
      <c r="C363" s="76">
        <v>0.1</v>
      </c>
      <c r="D363" s="77">
        <v>5329.56</v>
      </c>
      <c r="E363" s="78" t="s">
        <v>650</v>
      </c>
      <c r="F363" s="77">
        <v>1817.66</v>
      </c>
      <c r="G363" s="77" t="s">
        <v>651</v>
      </c>
      <c r="H363" s="77" t="s">
        <v>652</v>
      </c>
      <c r="I363" s="77">
        <v>182</v>
      </c>
      <c r="J363" s="77">
        <v>4300</v>
      </c>
      <c r="K363" s="78" t="s">
        <v>653</v>
      </c>
      <c r="L363" s="78" t="s">
        <v>42</v>
      </c>
      <c r="M363" s="78">
        <v>130</v>
      </c>
      <c r="N363" s="78">
        <v>89</v>
      </c>
      <c r="O363" s="78">
        <v>131</v>
      </c>
      <c r="P363" s="78">
        <v>76</v>
      </c>
      <c r="Q363" s="78">
        <v>1410</v>
      </c>
      <c r="R363" s="78">
        <v>772</v>
      </c>
      <c r="S363" s="78">
        <v>0.85</v>
      </c>
      <c r="T363" s="78" t="s">
        <v>43</v>
      </c>
      <c r="U363" s="78">
        <v>569</v>
      </c>
      <c r="V363" s="63"/>
      <c r="W363" s="63"/>
      <c r="X363" s="63"/>
      <c r="Y363" s="63"/>
      <c r="Z363" s="63"/>
    </row>
    <row r="364" spans="1:27" s="41" customFormat="1" ht="24">
      <c r="A364" s="117"/>
      <c r="B364" s="122" t="s">
        <v>1663</v>
      </c>
      <c r="C364" s="118" t="s">
        <v>1977</v>
      </c>
      <c r="D364" s="119"/>
      <c r="E364" s="120"/>
      <c r="F364" s="119"/>
      <c r="G364" s="119" t="s">
        <v>1869</v>
      </c>
      <c r="H364" s="119"/>
      <c r="I364" s="119"/>
      <c r="J364" s="119" t="s">
        <v>1895</v>
      </c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1"/>
      <c r="W364" s="121"/>
      <c r="X364" s="121"/>
      <c r="Y364" s="121"/>
      <c r="Z364" s="121"/>
      <c r="AA364" s="41">
        <f>ROUND((130%*0.85*100),0)</f>
        <v>111</v>
      </c>
    </row>
    <row r="365" spans="1:27" s="41" customFormat="1" ht="24">
      <c r="A365" s="117"/>
      <c r="B365" s="122" t="s">
        <v>1666</v>
      </c>
      <c r="C365" s="118" t="s">
        <v>1978</v>
      </c>
      <c r="D365" s="119"/>
      <c r="E365" s="120"/>
      <c r="F365" s="119"/>
      <c r="G365" s="119" t="s">
        <v>1710</v>
      </c>
      <c r="H365" s="119"/>
      <c r="I365" s="119"/>
      <c r="J365" s="119" t="s">
        <v>1808</v>
      </c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1"/>
      <c r="W365" s="121"/>
      <c r="X365" s="121"/>
      <c r="Y365" s="121"/>
      <c r="Z365" s="121"/>
      <c r="AA365" s="41">
        <f>ROUND((89%*(0.85*0.8)*100),0)</f>
        <v>61</v>
      </c>
    </row>
    <row r="366" spans="1:26" ht="72">
      <c r="A366" s="74">
        <v>146</v>
      </c>
      <c r="B366" s="75" t="s">
        <v>654</v>
      </c>
      <c r="C366" s="76">
        <v>0.1</v>
      </c>
      <c r="D366" s="77">
        <v>939.98</v>
      </c>
      <c r="E366" s="78" t="s">
        <v>655</v>
      </c>
      <c r="F366" s="77">
        <v>444.96</v>
      </c>
      <c r="G366" s="77" t="s">
        <v>656</v>
      </c>
      <c r="H366" s="77" t="s">
        <v>657</v>
      </c>
      <c r="I366" s="77">
        <v>44</v>
      </c>
      <c r="J366" s="77">
        <v>621</v>
      </c>
      <c r="K366" s="78" t="s">
        <v>658</v>
      </c>
      <c r="L366" s="78" t="s">
        <v>42</v>
      </c>
      <c r="M366" s="78">
        <v>130</v>
      </c>
      <c r="N366" s="78">
        <v>89</v>
      </c>
      <c r="O366" s="78">
        <v>34</v>
      </c>
      <c r="P366" s="78">
        <v>20</v>
      </c>
      <c r="Q366" s="78">
        <v>359</v>
      </c>
      <c r="R366" s="78">
        <v>197</v>
      </c>
      <c r="S366" s="78">
        <v>0.85</v>
      </c>
      <c r="T366" s="78" t="s">
        <v>43</v>
      </c>
      <c r="U366" s="78">
        <v>141</v>
      </c>
      <c r="V366" s="63"/>
      <c r="W366" s="63"/>
      <c r="X366" s="63"/>
      <c r="Y366" s="63"/>
      <c r="Z366" s="63"/>
    </row>
    <row r="367" spans="1:27" s="41" customFormat="1" ht="24">
      <c r="A367" s="117"/>
      <c r="B367" s="122" t="s">
        <v>1663</v>
      </c>
      <c r="C367" s="118" t="s">
        <v>1977</v>
      </c>
      <c r="D367" s="119"/>
      <c r="E367" s="120"/>
      <c r="F367" s="119"/>
      <c r="G367" s="119" t="s">
        <v>1669</v>
      </c>
      <c r="H367" s="119"/>
      <c r="I367" s="119"/>
      <c r="J367" s="119" t="s">
        <v>1746</v>
      </c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1"/>
      <c r="W367" s="121"/>
      <c r="X367" s="121"/>
      <c r="Y367" s="121"/>
      <c r="Z367" s="121"/>
      <c r="AA367" s="41">
        <f>ROUND((130%*0.85*100),0)</f>
        <v>111</v>
      </c>
    </row>
    <row r="368" spans="1:27" s="41" customFormat="1" ht="24">
      <c r="A368" s="117"/>
      <c r="B368" s="122" t="s">
        <v>1666</v>
      </c>
      <c r="C368" s="118" t="s">
        <v>1978</v>
      </c>
      <c r="D368" s="119"/>
      <c r="E368" s="120"/>
      <c r="F368" s="119"/>
      <c r="G368" s="119" t="s">
        <v>1667</v>
      </c>
      <c r="H368" s="119"/>
      <c r="I368" s="119"/>
      <c r="J368" s="119" t="s">
        <v>1691</v>
      </c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1"/>
      <c r="W368" s="121"/>
      <c r="X368" s="121"/>
      <c r="Y368" s="121"/>
      <c r="Z368" s="121"/>
      <c r="AA368" s="41">
        <f>ROUND((89%*(0.85*0.8)*100),0)</f>
        <v>61</v>
      </c>
    </row>
    <row r="369" spans="1:26" ht="84">
      <c r="A369" s="74">
        <v>147</v>
      </c>
      <c r="B369" s="75" t="s">
        <v>659</v>
      </c>
      <c r="C369" s="76">
        <v>7</v>
      </c>
      <c r="D369" s="77">
        <v>13.85</v>
      </c>
      <c r="E369" s="78" t="s">
        <v>660</v>
      </c>
      <c r="F369" s="77">
        <v>2.45</v>
      </c>
      <c r="G369" s="77" t="s">
        <v>661</v>
      </c>
      <c r="H369" s="77" t="s">
        <v>662</v>
      </c>
      <c r="I369" s="77">
        <v>17</v>
      </c>
      <c r="J369" s="77">
        <v>903</v>
      </c>
      <c r="K369" s="78" t="s">
        <v>663</v>
      </c>
      <c r="L369" s="78" t="s">
        <v>42</v>
      </c>
      <c r="M369" s="78">
        <v>80</v>
      </c>
      <c r="N369" s="78">
        <v>60</v>
      </c>
      <c r="O369" s="78">
        <v>48</v>
      </c>
      <c r="P369" s="78">
        <v>36</v>
      </c>
      <c r="Q369" s="78">
        <v>515</v>
      </c>
      <c r="R369" s="78">
        <v>364</v>
      </c>
      <c r="S369" s="78">
        <v>0.85</v>
      </c>
      <c r="T369" s="78">
        <v>0.8</v>
      </c>
      <c r="U369" s="78">
        <v>61</v>
      </c>
      <c r="V369" s="63"/>
      <c r="W369" s="63"/>
      <c r="X369" s="63"/>
      <c r="Y369" s="63"/>
      <c r="Z369" s="63"/>
    </row>
    <row r="370" spans="1:27" s="41" customFormat="1" ht="24">
      <c r="A370" s="117"/>
      <c r="B370" s="122" t="s">
        <v>1663</v>
      </c>
      <c r="C370" s="118" t="s">
        <v>1981</v>
      </c>
      <c r="D370" s="119"/>
      <c r="E370" s="120"/>
      <c r="F370" s="119"/>
      <c r="G370" s="119" t="s">
        <v>1896</v>
      </c>
      <c r="H370" s="119"/>
      <c r="I370" s="119"/>
      <c r="J370" s="119" t="s">
        <v>1897</v>
      </c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1"/>
      <c r="W370" s="121"/>
      <c r="X370" s="121"/>
      <c r="Y370" s="121"/>
      <c r="Z370" s="121"/>
      <c r="AA370" s="41">
        <f>ROUND((80%*0.85*100),0)</f>
        <v>68</v>
      </c>
    </row>
    <row r="371" spans="1:27" s="41" customFormat="1" ht="24">
      <c r="A371" s="117"/>
      <c r="B371" s="122" t="s">
        <v>1666</v>
      </c>
      <c r="C371" s="118" t="s">
        <v>1990</v>
      </c>
      <c r="D371" s="119"/>
      <c r="E371" s="120"/>
      <c r="F371" s="119"/>
      <c r="G371" s="119" t="s">
        <v>1678</v>
      </c>
      <c r="H371" s="119"/>
      <c r="I371" s="119"/>
      <c r="J371" s="119" t="s">
        <v>1679</v>
      </c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1"/>
      <c r="W371" s="121"/>
      <c r="X371" s="121"/>
      <c r="Y371" s="121"/>
      <c r="Z371" s="121"/>
      <c r="AA371" s="41">
        <f>ROUND((60%*0.8*100),0)</f>
        <v>48</v>
      </c>
    </row>
    <row r="372" spans="1:26" ht="60">
      <c r="A372" s="74">
        <v>148</v>
      </c>
      <c r="B372" s="75" t="s">
        <v>664</v>
      </c>
      <c r="C372" s="76">
        <v>1</v>
      </c>
      <c r="D372" s="77">
        <v>39.34</v>
      </c>
      <c r="E372" s="78" t="s">
        <v>665</v>
      </c>
      <c r="F372" s="77">
        <v>17.08</v>
      </c>
      <c r="G372" s="77" t="s">
        <v>666</v>
      </c>
      <c r="H372" s="77" t="s">
        <v>667</v>
      </c>
      <c r="I372" s="77">
        <v>17</v>
      </c>
      <c r="J372" s="77">
        <v>256</v>
      </c>
      <c r="K372" s="78" t="s">
        <v>668</v>
      </c>
      <c r="L372" s="78" t="s">
        <v>42</v>
      </c>
      <c r="M372" s="78">
        <v>80</v>
      </c>
      <c r="N372" s="78">
        <v>60</v>
      </c>
      <c r="O372" s="78">
        <v>13</v>
      </c>
      <c r="P372" s="78">
        <v>10</v>
      </c>
      <c r="Q372" s="78">
        <v>133</v>
      </c>
      <c r="R372" s="78">
        <v>94</v>
      </c>
      <c r="S372" s="78">
        <v>0.85</v>
      </c>
      <c r="T372" s="78">
        <v>0.8</v>
      </c>
      <c r="U372" s="78">
        <v>48</v>
      </c>
      <c r="V372" s="63"/>
      <c r="W372" s="63"/>
      <c r="X372" s="63"/>
      <c r="Y372" s="63"/>
      <c r="Z372" s="63"/>
    </row>
    <row r="373" spans="1:27" s="41" customFormat="1" ht="24">
      <c r="A373" s="117"/>
      <c r="B373" s="122" t="s">
        <v>1663</v>
      </c>
      <c r="C373" s="118" t="s">
        <v>1981</v>
      </c>
      <c r="D373" s="119"/>
      <c r="E373" s="120"/>
      <c r="F373" s="119"/>
      <c r="G373" s="119" t="s">
        <v>1680</v>
      </c>
      <c r="H373" s="119"/>
      <c r="I373" s="119"/>
      <c r="J373" s="119" t="s">
        <v>1898</v>
      </c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1"/>
      <c r="W373" s="121"/>
      <c r="X373" s="121"/>
      <c r="Y373" s="121"/>
      <c r="Z373" s="121"/>
      <c r="AA373" s="41">
        <f>ROUND((80%*0.85*100),0)</f>
        <v>68</v>
      </c>
    </row>
    <row r="374" spans="1:27" s="41" customFormat="1" ht="24">
      <c r="A374" s="117"/>
      <c r="B374" s="122" t="s">
        <v>1666</v>
      </c>
      <c r="C374" s="118" t="s">
        <v>1990</v>
      </c>
      <c r="D374" s="119"/>
      <c r="E374" s="120"/>
      <c r="F374" s="119"/>
      <c r="G374" s="119" t="s">
        <v>1732</v>
      </c>
      <c r="H374" s="119"/>
      <c r="I374" s="119"/>
      <c r="J374" s="119" t="s">
        <v>1899</v>
      </c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1"/>
      <c r="W374" s="121"/>
      <c r="X374" s="121"/>
      <c r="Y374" s="121"/>
      <c r="Z374" s="121"/>
      <c r="AA374" s="41">
        <f>ROUND((60%*0.8*100),0)</f>
        <v>48</v>
      </c>
    </row>
    <row r="375" spans="1:26" ht="48">
      <c r="A375" s="74">
        <v>149</v>
      </c>
      <c r="B375" s="75" t="s">
        <v>669</v>
      </c>
      <c r="C375" s="76">
        <v>19.9335</v>
      </c>
      <c r="D375" s="77">
        <v>289.04</v>
      </c>
      <c r="E375" s="78" t="s">
        <v>670</v>
      </c>
      <c r="F375" s="77" t="s">
        <v>671</v>
      </c>
      <c r="G375" s="77" t="s">
        <v>672</v>
      </c>
      <c r="H375" s="77" t="s">
        <v>673</v>
      </c>
      <c r="I375" s="77" t="s">
        <v>674</v>
      </c>
      <c r="J375" s="77">
        <v>52658</v>
      </c>
      <c r="K375" s="78" t="s">
        <v>675</v>
      </c>
      <c r="L375" s="78" t="s">
        <v>42</v>
      </c>
      <c r="M375" s="78">
        <v>95</v>
      </c>
      <c r="N375" s="78">
        <v>65</v>
      </c>
      <c r="O375" s="78">
        <v>2620</v>
      </c>
      <c r="P375" s="78">
        <v>1793</v>
      </c>
      <c r="Q375" s="78">
        <v>28036</v>
      </c>
      <c r="R375" s="78">
        <v>18054</v>
      </c>
      <c r="S375" s="78">
        <v>0.85</v>
      </c>
      <c r="T375" s="78">
        <v>0.8</v>
      </c>
      <c r="U375" s="78" t="s">
        <v>676</v>
      </c>
      <c r="V375" s="63"/>
      <c r="W375" s="63"/>
      <c r="X375" s="63"/>
      <c r="Y375" s="63"/>
      <c r="Z375" s="63"/>
    </row>
    <row r="376" spans="1:27" s="41" customFormat="1" ht="24">
      <c r="A376" s="117"/>
      <c r="B376" s="122" t="s">
        <v>1663</v>
      </c>
      <c r="C376" s="118" t="s">
        <v>1979</v>
      </c>
      <c r="D376" s="119"/>
      <c r="E376" s="120"/>
      <c r="F376" s="119"/>
      <c r="G376" s="119" t="s">
        <v>1900</v>
      </c>
      <c r="H376" s="119"/>
      <c r="I376" s="119"/>
      <c r="J376" s="119" t="s">
        <v>1901</v>
      </c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1"/>
      <c r="W376" s="121"/>
      <c r="X376" s="121"/>
      <c r="Y376" s="121"/>
      <c r="Z376" s="121"/>
      <c r="AA376" s="41">
        <f>ROUND((95%*0.85*100),0)</f>
        <v>81</v>
      </c>
    </row>
    <row r="377" spans="1:27" s="41" customFormat="1" ht="24">
      <c r="A377" s="117"/>
      <c r="B377" s="122" t="s">
        <v>1666</v>
      </c>
      <c r="C377" s="118" t="s">
        <v>1980</v>
      </c>
      <c r="D377" s="119"/>
      <c r="E377" s="120"/>
      <c r="F377" s="119"/>
      <c r="G377" s="119" t="s">
        <v>1902</v>
      </c>
      <c r="H377" s="119"/>
      <c r="I377" s="119"/>
      <c r="J377" s="119" t="s">
        <v>1903</v>
      </c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1"/>
      <c r="W377" s="121"/>
      <c r="X377" s="121"/>
      <c r="Y377" s="121"/>
      <c r="Z377" s="121"/>
      <c r="AA377" s="41">
        <f>ROUND((65%*0.8*100),0)</f>
        <v>52</v>
      </c>
    </row>
    <row r="378" spans="1:26" ht="48">
      <c r="A378" s="69">
        <v>150</v>
      </c>
      <c r="B378" s="70" t="s">
        <v>677</v>
      </c>
      <c r="C378" s="71">
        <v>1993.35</v>
      </c>
      <c r="D378" s="72">
        <v>1.17</v>
      </c>
      <c r="E378" s="73" t="s">
        <v>678</v>
      </c>
      <c r="F378" s="72"/>
      <c r="G378" s="72">
        <v>2332</v>
      </c>
      <c r="H378" s="72" t="s">
        <v>679</v>
      </c>
      <c r="I378" s="72"/>
      <c r="J378" s="72">
        <v>10186</v>
      </c>
      <c r="K378" s="73" t="s">
        <v>680</v>
      </c>
      <c r="L378" s="73" t="s">
        <v>48</v>
      </c>
      <c r="M378" s="73">
        <v>95</v>
      </c>
      <c r="N378" s="73">
        <v>65</v>
      </c>
      <c r="O378" s="73"/>
      <c r="P378" s="73"/>
      <c r="Q378" s="73"/>
      <c r="R378" s="73"/>
      <c r="S378" s="73">
        <v>0.85</v>
      </c>
      <c r="T378" s="73">
        <v>0.8</v>
      </c>
      <c r="U378" s="73"/>
      <c r="V378" s="63"/>
      <c r="W378" s="63"/>
      <c r="X378" s="63"/>
      <c r="Y378" s="63"/>
      <c r="Z378" s="63"/>
    </row>
    <row r="379" spans="1:26" ht="36">
      <c r="A379" s="69">
        <v>151</v>
      </c>
      <c r="B379" s="70" t="s">
        <v>681</v>
      </c>
      <c r="C379" s="71">
        <v>1993.35</v>
      </c>
      <c r="D379" s="72">
        <v>0.3</v>
      </c>
      <c r="E379" s="73" t="s">
        <v>682</v>
      </c>
      <c r="F379" s="72"/>
      <c r="G379" s="72">
        <v>598</v>
      </c>
      <c r="H379" s="72" t="s">
        <v>683</v>
      </c>
      <c r="I379" s="72"/>
      <c r="J379" s="72">
        <v>2312</v>
      </c>
      <c r="K379" s="73" t="s">
        <v>684</v>
      </c>
      <c r="L379" s="73" t="s">
        <v>48</v>
      </c>
      <c r="M379" s="73">
        <v>95</v>
      </c>
      <c r="N379" s="73">
        <v>65</v>
      </c>
      <c r="O379" s="73"/>
      <c r="P379" s="73"/>
      <c r="Q379" s="73"/>
      <c r="R379" s="73"/>
      <c r="S379" s="73">
        <v>0.85</v>
      </c>
      <c r="T379" s="73">
        <v>0.8</v>
      </c>
      <c r="U379" s="73"/>
      <c r="V379" s="63"/>
      <c r="W379" s="63"/>
      <c r="X379" s="63"/>
      <c r="Y379" s="63"/>
      <c r="Z379" s="63"/>
    </row>
    <row r="380" spans="1:26" ht="36">
      <c r="A380" s="74">
        <v>152</v>
      </c>
      <c r="B380" s="75" t="s">
        <v>685</v>
      </c>
      <c r="C380" s="76">
        <v>0.76</v>
      </c>
      <c r="D380" s="77">
        <v>1232.94</v>
      </c>
      <c r="E380" s="78" t="s">
        <v>686</v>
      </c>
      <c r="F380" s="77"/>
      <c r="G380" s="77" t="s">
        <v>687</v>
      </c>
      <c r="H380" s="77" t="s">
        <v>688</v>
      </c>
      <c r="I380" s="77"/>
      <c r="J380" s="77">
        <v>9903</v>
      </c>
      <c r="K380" s="78" t="s">
        <v>689</v>
      </c>
      <c r="L380" s="78" t="s">
        <v>42</v>
      </c>
      <c r="M380" s="78">
        <v>142</v>
      </c>
      <c r="N380" s="78">
        <v>95</v>
      </c>
      <c r="O380" s="78">
        <v>802</v>
      </c>
      <c r="P380" s="78">
        <v>456</v>
      </c>
      <c r="Q380" s="78">
        <v>8596</v>
      </c>
      <c r="R380" s="78">
        <v>4601</v>
      </c>
      <c r="S380" s="78">
        <v>0.85</v>
      </c>
      <c r="T380" s="78" t="s">
        <v>43</v>
      </c>
      <c r="U380" s="78"/>
      <c r="V380" s="63"/>
      <c r="W380" s="63"/>
      <c r="X380" s="63"/>
      <c r="Y380" s="63"/>
      <c r="Z380" s="63"/>
    </row>
    <row r="381" spans="1:27" s="41" customFormat="1" ht="24">
      <c r="A381" s="117"/>
      <c r="B381" s="122" t="s">
        <v>1663</v>
      </c>
      <c r="C381" s="118" t="s">
        <v>1991</v>
      </c>
      <c r="D381" s="119"/>
      <c r="E381" s="120"/>
      <c r="F381" s="119"/>
      <c r="G381" s="119" t="s">
        <v>1904</v>
      </c>
      <c r="H381" s="119"/>
      <c r="I381" s="119"/>
      <c r="J381" s="119" t="s">
        <v>1905</v>
      </c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1"/>
      <c r="W381" s="121"/>
      <c r="X381" s="121"/>
      <c r="Y381" s="121"/>
      <c r="Z381" s="121"/>
      <c r="AA381" s="41">
        <f>ROUND((142%*0.85*100),0)</f>
        <v>121</v>
      </c>
    </row>
    <row r="382" spans="1:27" s="41" customFormat="1" ht="24">
      <c r="A382" s="117"/>
      <c r="B382" s="122" t="s">
        <v>1666</v>
      </c>
      <c r="C382" s="118" t="s">
        <v>1992</v>
      </c>
      <c r="D382" s="119"/>
      <c r="E382" s="120"/>
      <c r="F382" s="119"/>
      <c r="G382" s="119" t="s">
        <v>1906</v>
      </c>
      <c r="H382" s="119"/>
      <c r="I382" s="119"/>
      <c r="J382" s="119" t="s">
        <v>1907</v>
      </c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1"/>
      <c r="W382" s="121"/>
      <c r="X382" s="121"/>
      <c r="Y382" s="121"/>
      <c r="Z382" s="121"/>
      <c r="AA382" s="41">
        <f>ROUND((95%*(0.85*0.8)*100),0)</f>
        <v>65</v>
      </c>
    </row>
    <row r="383" spans="1:26" ht="36">
      <c r="A383" s="69">
        <v>153</v>
      </c>
      <c r="B383" s="70" t="s">
        <v>690</v>
      </c>
      <c r="C383" s="71">
        <v>76</v>
      </c>
      <c r="D383" s="72">
        <v>108</v>
      </c>
      <c r="E383" s="73" t="s">
        <v>691</v>
      </c>
      <c r="F383" s="72"/>
      <c r="G383" s="72">
        <v>8208</v>
      </c>
      <c r="H383" s="72" t="s">
        <v>692</v>
      </c>
      <c r="I383" s="72"/>
      <c r="J383" s="72"/>
      <c r="K383" s="73"/>
      <c r="L383" s="73" t="s">
        <v>48</v>
      </c>
      <c r="M383" s="73">
        <v>130</v>
      </c>
      <c r="N383" s="73">
        <v>89</v>
      </c>
      <c r="O383" s="73"/>
      <c r="P383" s="73"/>
      <c r="Q383" s="73"/>
      <c r="R383" s="73"/>
      <c r="S383" s="73">
        <v>0.85</v>
      </c>
      <c r="T383" s="73" t="s">
        <v>43</v>
      </c>
      <c r="U383" s="73"/>
      <c r="V383" s="63"/>
      <c r="W383" s="63"/>
      <c r="X383" s="63"/>
      <c r="Y383" s="63"/>
      <c r="Z383" s="63"/>
    </row>
    <row r="384" spans="1:26" ht="48">
      <c r="A384" s="74">
        <v>154</v>
      </c>
      <c r="B384" s="75" t="s">
        <v>181</v>
      </c>
      <c r="C384" s="76">
        <v>0.002</v>
      </c>
      <c r="D384" s="77">
        <v>31686.43</v>
      </c>
      <c r="E384" s="78" t="s">
        <v>182</v>
      </c>
      <c r="F384" s="77" t="s">
        <v>183</v>
      </c>
      <c r="G384" s="77" t="s">
        <v>611</v>
      </c>
      <c r="H384" s="77" t="s">
        <v>612</v>
      </c>
      <c r="I384" s="77" t="s">
        <v>613</v>
      </c>
      <c r="J384" s="77">
        <v>511</v>
      </c>
      <c r="K384" s="78" t="s">
        <v>614</v>
      </c>
      <c r="L384" s="78" t="s">
        <v>42</v>
      </c>
      <c r="M384" s="78">
        <v>130</v>
      </c>
      <c r="N384" s="78">
        <v>89</v>
      </c>
      <c r="O384" s="78">
        <v>17</v>
      </c>
      <c r="P384" s="78">
        <v>10</v>
      </c>
      <c r="Q384" s="78">
        <v>185</v>
      </c>
      <c r="R384" s="78">
        <v>101</v>
      </c>
      <c r="S384" s="78">
        <v>0.85</v>
      </c>
      <c r="T384" s="78" t="s">
        <v>43</v>
      </c>
      <c r="U384" s="78" t="s">
        <v>615</v>
      </c>
      <c r="V384" s="63"/>
      <c r="W384" s="63"/>
      <c r="X384" s="63"/>
      <c r="Y384" s="63"/>
      <c r="Z384" s="63"/>
    </row>
    <row r="385" spans="1:27" s="41" customFormat="1" ht="24">
      <c r="A385" s="117"/>
      <c r="B385" s="122" t="s">
        <v>1663</v>
      </c>
      <c r="C385" s="118" t="s">
        <v>1977</v>
      </c>
      <c r="D385" s="119"/>
      <c r="E385" s="120"/>
      <c r="F385" s="119"/>
      <c r="G385" s="119" t="s">
        <v>1706</v>
      </c>
      <c r="H385" s="119"/>
      <c r="I385" s="119"/>
      <c r="J385" s="119" t="s">
        <v>1880</v>
      </c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1"/>
      <c r="W385" s="121"/>
      <c r="X385" s="121"/>
      <c r="Y385" s="121"/>
      <c r="Z385" s="121"/>
      <c r="AA385" s="41">
        <f>ROUND((130%*0.85*100),0)</f>
        <v>111</v>
      </c>
    </row>
    <row r="386" spans="1:27" s="41" customFormat="1" ht="24">
      <c r="A386" s="117"/>
      <c r="B386" s="122" t="s">
        <v>1666</v>
      </c>
      <c r="C386" s="118" t="s">
        <v>1978</v>
      </c>
      <c r="D386" s="119"/>
      <c r="E386" s="120"/>
      <c r="F386" s="119"/>
      <c r="G386" s="119" t="s">
        <v>1732</v>
      </c>
      <c r="H386" s="119"/>
      <c r="I386" s="119"/>
      <c r="J386" s="119" t="s">
        <v>1881</v>
      </c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1"/>
      <c r="W386" s="121"/>
      <c r="X386" s="121"/>
      <c r="Y386" s="121"/>
      <c r="Z386" s="121"/>
      <c r="AA386" s="41">
        <f>ROUND((89%*(0.85*0.8)*100),0)</f>
        <v>61</v>
      </c>
    </row>
    <row r="387" spans="1:26" ht="72">
      <c r="A387" s="74">
        <v>155</v>
      </c>
      <c r="B387" s="75" t="s">
        <v>693</v>
      </c>
      <c r="C387" s="76">
        <v>1.702</v>
      </c>
      <c r="D387" s="77">
        <v>2793.7</v>
      </c>
      <c r="E387" s="78">
        <v>65.27</v>
      </c>
      <c r="F387" s="77" t="s">
        <v>694</v>
      </c>
      <c r="G387" s="77" t="s">
        <v>695</v>
      </c>
      <c r="H387" s="77">
        <v>111</v>
      </c>
      <c r="I387" s="77" t="s">
        <v>696</v>
      </c>
      <c r="J387" s="77">
        <v>30750</v>
      </c>
      <c r="K387" s="78">
        <v>1399</v>
      </c>
      <c r="L387" s="78" t="s">
        <v>42</v>
      </c>
      <c r="M387" s="78">
        <v>95</v>
      </c>
      <c r="N387" s="78">
        <v>50</v>
      </c>
      <c r="O387" s="78">
        <v>865</v>
      </c>
      <c r="P387" s="78">
        <v>387</v>
      </c>
      <c r="Q387" s="78">
        <v>9264</v>
      </c>
      <c r="R387" s="78">
        <v>3901</v>
      </c>
      <c r="S387" s="78">
        <v>0.85</v>
      </c>
      <c r="T387" s="78" t="s">
        <v>43</v>
      </c>
      <c r="U387" s="78" t="s">
        <v>697</v>
      </c>
      <c r="V387" s="63"/>
      <c r="W387" s="63"/>
      <c r="X387" s="63"/>
      <c r="Y387" s="63"/>
      <c r="Z387" s="63"/>
    </row>
    <row r="388" spans="1:27" s="41" customFormat="1" ht="24">
      <c r="A388" s="117"/>
      <c r="B388" s="122" t="s">
        <v>1663</v>
      </c>
      <c r="C388" s="118" t="s">
        <v>1979</v>
      </c>
      <c r="D388" s="119"/>
      <c r="E388" s="120"/>
      <c r="F388" s="119"/>
      <c r="G388" s="119" t="s">
        <v>1908</v>
      </c>
      <c r="H388" s="119"/>
      <c r="I388" s="119"/>
      <c r="J388" s="119" t="s">
        <v>1909</v>
      </c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1"/>
      <c r="W388" s="121"/>
      <c r="X388" s="121"/>
      <c r="Y388" s="121"/>
      <c r="Z388" s="121"/>
      <c r="AA388" s="41">
        <f>ROUND((95%*0.85*100),0)</f>
        <v>81</v>
      </c>
    </row>
    <row r="389" spans="1:27" s="41" customFormat="1" ht="24">
      <c r="A389" s="117"/>
      <c r="B389" s="122" t="s">
        <v>1666</v>
      </c>
      <c r="C389" s="118" t="s">
        <v>1993</v>
      </c>
      <c r="D389" s="119"/>
      <c r="E389" s="120"/>
      <c r="F389" s="119"/>
      <c r="G389" s="119" t="s">
        <v>1768</v>
      </c>
      <c r="H389" s="119"/>
      <c r="I389" s="119"/>
      <c r="J389" s="119" t="s">
        <v>1910</v>
      </c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1"/>
      <c r="W389" s="121"/>
      <c r="X389" s="121"/>
      <c r="Y389" s="121"/>
      <c r="Z389" s="121"/>
      <c r="AA389" s="41">
        <f>ROUND((50%*(0.85*0.8)*100),0)</f>
        <v>34</v>
      </c>
    </row>
    <row r="390" spans="1:26" ht="72">
      <c r="A390" s="74">
        <v>156</v>
      </c>
      <c r="B390" s="75" t="s">
        <v>698</v>
      </c>
      <c r="C390" s="76">
        <v>2.353</v>
      </c>
      <c r="D390" s="77">
        <v>4820.77</v>
      </c>
      <c r="E390" s="78">
        <v>112.6</v>
      </c>
      <c r="F390" s="77" t="s">
        <v>699</v>
      </c>
      <c r="G390" s="77" t="s">
        <v>700</v>
      </c>
      <c r="H390" s="77">
        <v>265</v>
      </c>
      <c r="I390" s="77" t="s">
        <v>701</v>
      </c>
      <c r="J390" s="77">
        <v>73358</v>
      </c>
      <c r="K390" s="78">
        <v>3337</v>
      </c>
      <c r="L390" s="78" t="s">
        <v>42</v>
      </c>
      <c r="M390" s="78">
        <v>95</v>
      </c>
      <c r="N390" s="78">
        <v>50</v>
      </c>
      <c r="O390" s="78">
        <v>2065</v>
      </c>
      <c r="P390" s="78">
        <v>924</v>
      </c>
      <c r="Q390" s="78">
        <v>22101</v>
      </c>
      <c r="R390" s="78">
        <v>9306</v>
      </c>
      <c r="S390" s="78">
        <v>0.85</v>
      </c>
      <c r="T390" s="78" t="s">
        <v>43</v>
      </c>
      <c r="U390" s="78" t="s">
        <v>702</v>
      </c>
      <c r="V390" s="63"/>
      <c r="W390" s="63"/>
      <c r="X390" s="63"/>
      <c r="Y390" s="63"/>
      <c r="Z390" s="63"/>
    </row>
    <row r="391" spans="1:27" s="41" customFormat="1" ht="24">
      <c r="A391" s="117"/>
      <c r="B391" s="122" t="s">
        <v>1663</v>
      </c>
      <c r="C391" s="118" t="s">
        <v>1979</v>
      </c>
      <c r="D391" s="119"/>
      <c r="E391" s="120"/>
      <c r="F391" s="119"/>
      <c r="G391" s="119" t="s">
        <v>1911</v>
      </c>
      <c r="H391" s="119"/>
      <c r="I391" s="119"/>
      <c r="J391" s="119" t="s">
        <v>1912</v>
      </c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1"/>
      <c r="W391" s="121"/>
      <c r="X391" s="121"/>
      <c r="Y391" s="121"/>
      <c r="Z391" s="121"/>
      <c r="AA391" s="41">
        <f>ROUND((95%*0.85*100),0)</f>
        <v>81</v>
      </c>
    </row>
    <row r="392" spans="1:27" s="41" customFormat="1" ht="24">
      <c r="A392" s="117"/>
      <c r="B392" s="122" t="s">
        <v>1666</v>
      </c>
      <c r="C392" s="118" t="s">
        <v>1993</v>
      </c>
      <c r="D392" s="119"/>
      <c r="E392" s="120"/>
      <c r="F392" s="119"/>
      <c r="G392" s="119" t="s">
        <v>1913</v>
      </c>
      <c r="H392" s="119"/>
      <c r="I392" s="119"/>
      <c r="J392" s="119" t="s">
        <v>1914</v>
      </c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1"/>
      <c r="W392" s="121"/>
      <c r="X392" s="121"/>
      <c r="Y392" s="121"/>
      <c r="Z392" s="121"/>
      <c r="AA392" s="41">
        <f>ROUND((50%*(0.85*0.8)*100),0)</f>
        <v>34</v>
      </c>
    </row>
    <row r="393" spans="1:26" ht="72">
      <c r="A393" s="74">
        <v>157</v>
      </c>
      <c r="B393" s="75" t="s">
        <v>703</v>
      </c>
      <c r="C393" s="76">
        <v>0.787</v>
      </c>
      <c r="D393" s="77">
        <v>7516.06</v>
      </c>
      <c r="E393" s="78" t="s">
        <v>704</v>
      </c>
      <c r="F393" s="77" t="s">
        <v>705</v>
      </c>
      <c r="G393" s="77" t="s">
        <v>706</v>
      </c>
      <c r="H393" s="77" t="s">
        <v>707</v>
      </c>
      <c r="I393" s="77" t="s">
        <v>708</v>
      </c>
      <c r="J393" s="77">
        <v>41233</v>
      </c>
      <c r="K393" s="78" t="s">
        <v>709</v>
      </c>
      <c r="L393" s="78" t="s">
        <v>42</v>
      </c>
      <c r="M393" s="78">
        <v>95</v>
      </c>
      <c r="N393" s="78">
        <v>50</v>
      </c>
      <c r="O393" s="78">
        <v>1163</v>
      </c>
      <c r="P393" s="78">
        <v>520</v>
      </c>
      <c r="Q393" s="78">
        <v>12444</v>
      </c>
      <c r="R393" s="78">
        <v>5239</v>
      </c>
      <c r="S393" s="78">
        <v>0.85</v>
      </c>
      <c r="T393" s="78" t="s">
        <v>43</v>
      </c>
      <c r="U393" s="78" t="s">
        <v>710</v>
      </c>
      <c r="V393" s="63"/>
      <c r="W393" s="63"/>
      <c r="X393" s="63"/>
      <c r="Y393" s="63"/>
      <c r="Z393" s="63"/>
    </row>
    <row r="394" spans="1:27" s="41" customFormat="1" ht="24">
      <c r="A394" s="117"/>
      <c r="B394" s="122" t="s">
        <v>1663</v>
      </c>
      <c r="C394" s="118" t="s">
        <v>1979</v>
      </c>
      <c r="D394" s="119"/>
      <c r="E394" s="120"/>
      <c r="F394" s="119"/>
      <c r="G394" s="119" t="s">
        <v>1915</v>
      </c>
      <c r="H394" s="119"/>
      <c r="I394" s="119"/>
      <c r="J394" s="119" t="s">
        <v>1916</v>
      </c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1"/>
      <c r="W394" s="121"/>
      <c r="X394" s="121"/>
      <c r="Y394" s="121"/>
      <c r="Z394" s="121"/>
      <c r="AA394" s="41">
        <f>ROUND((95%*0.85*100),0)</f>
        <v>81</v>
      </c>
    </row>
    <row r="395" spans="1:27" s="41" customFormat="1" ht="24">
      <c r="A395" s="117"/>
      <c r="B395" s="122" t="s">
        <v>1666</v>
      </c>
      <c r="C395" s="118" t="s">
        <v>1993</v>
      </c>
      <c r="D395" s="119"/>
      <c r="E395" s="120"/>
      <c r="F395" s="119"/>
      <c r="G395" s="119" t="s">
        <v>1917</v>
      </c>
      <c r="H395" s="119"/>
      <c r="I395" s="119"/>
      <c r="J395" s="119" t="s">
        <v>1918</v>
      </c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1"/>
      <c r="W395" s="121"/>
      <c r="X395" s="121"/>
      <c r="Y395" s="121"/>
      <c r="Z395" s="121"/>
      <c r="AA395" s="41">
        <f>ROUND((50%*(0.85*0.8)*100),0)</f>
        <v>34</v>
      </c>
    </row>
    <row r="396" spans="1:26" ht="60">
      <c r="A396" s="74">
        <v>158</v>
      </c>
      <c r="B396" s="75" t="s">
        <v>711</v>
      </c>
      <c r="C396" s="76">
        <v>1.25</v>
      </c>
      <c r="D396" s="77">
        <v>1163.48</v>
      </c>
      <c r="E396" s="78">
        <v>1163.48</v>
      </c>
      <c r="F396" s="77"/>
      <c r="G396" s="77" t="s">
        <v>712</v>
      </c>
      <c r="H396" s="77">
        <v>1454</v>
      </c>
      <c r="I396" s="77"/>
      <c r="J396" s="77">
        <v>18315</v>
      </c>
      <c r="K396" s="78">
        <v>18315</v>
      </c>
      <c r="L396" s="78" t="s">
        <v>42</v>
      </c>
      <c r="M396" s="78">
        <v>80</v>
      </c>
      <c r="N396" s="78">
        <v>45</v>
      </c>
      <c r="O396" s="78">
        <v>1163</v>
      </c>
      <c r="P396" s="78">
        <v>556</v>
      </c>
      <c r="Q396" s="78">
        <v>12454</v>
      </c>
      <c r="R396" s="78">
        <v>5604</v>
      </c>
      <c r="S396" s="78">
        <v>0.85</v>
      </c>
      <c r="T396" s="78" t="s">
        <v>43</v>
      </c>
      <c r="U396" s="78"/>
      <c r="V396" s="63"/>
      <c r="W396" s="63"/>
      <c r="X396" s="63"/>
      <c r="Y396" s="63"/>
      <c r="Z396" s="63"/>
    </row>
    <row r="397" spans="1:27" s="41" customFormat="1" ht="24">
      <c r="A397" s="117"/>
      <c r="B397" s="122" t="s">
        <v>1663</v>
      </c>
      <c r="C397" s="118" t="s">
        <v>1981</v>
      </c>
      <c r="D397" s="119"/>
      <c r="E397" s="120"/>
      <c r="F397" s="119"/>
      <c r="G397" s="119" t="s">
        <v>1915</v>
      </c>
      <c r="H397" s="119"/>
      <c r="I397" s="119"/>
      <c r="J397" s="119" t="s">
        <v>1919</v>
      </c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1"/>
      <c r="W397" s="121"/>
      <c r="X397" s="121"/>
      <c r="Y397" s="121"/>
      <c r="Z397" s="121"/>
      <c r="AA397" s="41">
        <f>ROUND((80%*0.85*100),0)</f>
        <v>68</v>
      </c>
    </row>
    <row r="398" spans="1:27" s="41" customFormat="1" ht="24">
      <c r="A398" s="117"/>
      <c r="B398" s="122" t="s">
        <v>1666</v>
      </c>
      <c r="C398" s="118" t="s">
        <v>1982</v>
      </c>
      <c r="D398" s="119"/>
      <c r="E398" s="120"/>
      <c r="F398" s="119"/>
      <c r="G398" s="119" t="s">
        <v>1920</v>
      </c>
      <c r="H398" s="119"/>
      <c r="I398" s="119"/>
      <c r="J398" s="119" t="s">
        <v>1921</v>
      </c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1"/>
      <c r="W398" s="121"/>
      <c r="X398" s="121"/>
      <c r="Y398" s="121"/>
      <c r="Z398" s="121"/>
      <c r="AA398" s="41">
        <f>ROUND((45%*(0.85*0.8)*100),0)</f>
        <v>31</v>
      </c>
    </row>
    <row r="399" spans="1:26" ht="60">
      <c r="A399" s="74">
        <v>159</v>
      </c>
      <c r="B399" s="75" t="s">
        <v>711</v>
      </c>
      <c r="C399" s="76">
        <v>0.89</v>
      </c>
      <c r="D399" s="77">
        <v>1163.48</v>
      </c>
      <c r="E399" s="78">
        <v>1163.48</v>
      </c>
      <c r="F399" s="77"/>
      <c r="G399" s="77" t="s">
        <v>713</v>
      </c>
      <c r="H399" s="77">
        <v>1035</v>
      </c>
      <c r="I399" s="77"/>
      <c r="J399" s="77">
        <v>13040</v>
      </c>
      <c r="K399" s="78">
        <v>13040</v>
      </c>
      <c r="L399" s="78" t="s">
        <v>42</v>
      </c>
      <c r="M399" s="78">
        <v>80</v>
      </c>
      <c r="N399" s="78">
        <v>45</v>
      </c>
      <c r="O399" s="78">
        <v>828</v>
      </c>
      <c r="P399" s="78">
        <v>396</v>
      </c>
      <c r="Q399" s="78">
        <v>8867</v>
      </c>
      <c r="R399" s="78">
        <v>3990</v>
      </c>
      <c r="S399" s="78">
        <v>0.85</v>
      </c>
      <c r="T399" s="78" t="s">
        <v>43</v>
      </c>
      <c r="U399" s="78"/>
      <c r="V399" s="63"/>
      <c r="W399" s="63"/>
      <c r="X399" s="63"/>
      <c r="Y399" s="63"/>
      <c r="Z399" s="63"/>
    </row>
    <row r="400" spans="1:27" s="41" customFormat="1" ht="24">
      <c r="A400" s="117"/>
      <c r="B400" s="122" t="s">
        <v>1663</v>
      </c>
      <c r="C400" s="118" t="s">
        <v>1981</v>
      </c>
      <c r="D400" s="119"/>
      <c r="E400" s="120"/>
      <c r="F400" s="119"/>
      <c r="G400" s="119" t="s">
        <v>1922</v>
      </c>
      <c r="H400" s="119"/>
      <c r="I400" s="119"/>
      <c r="J400" s="119" t="s">
        <v>1923</v>
      </c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1"/>
      <c r="W400" s="121"/>
      <c r="X400" s="121"/>
      <c r="Y400" s="121"/>
      <c r="Z400" s="121"/>
      <c r="AA400" s="41">
        <f>ROUND((80%*0.85*100),0)</f>
        <v>68</v>
      </c>
    </row>
    <row r="401" spans="1:27" s="41" customFormat="1" ht="24">
      <c r="A401" s="117"/>
      <c r="B401" s="122" t="s">
        <v>1666</v>
      </c>
      <c r="C401" s="118" t="s">
        <v>1982</v>
      </c>
      <c r="D401" s="119"/>
      <c r="E401" s="120"/>
      <c r="F401" s="119"/>
      <c r="G401" s="119" t="s">
        <v>1924</v>
      </c>
      <c r="H401" s="119"/>
      <c r="I401" s="119"/>
      <c r="J401" s="119" t="s">
        <v>1925</v>
      </c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1"/>
      <c r="W401" s="121"/>
      <c r="X401" s="121"/>
      <c r="Y401" s="121"/>
      <c r="Z401" s="121"/>
      <c r="AA401" s="41">
        <f>ROUND((45%*(0.85*0.8)*100),0)</f>
        <v>31</v>
      </c>
    </row>
    <row r="402" spans="1:26" ht="60">
      <c r="A402" s="74">
        <v>160</v>
      </c>
      <c r="B402" s="75" t="s">
        <v>714</v>
      </c>
      <c r="C402" s="76">
        <v>1.98</v>
      </c>
      <c r="D402" s="77">
        <v>2445.28</v>
      </c>
      <c r="E402" s="78">
        <v>2445.28</v>
      </c>
      <c r="F402" s="77"/>
      <c r="G402" s="77" t="s">
        <v>715</v>
      </c>
      <c r="H402" s="77">
        <v>4842</v>
      </c>
      <c r="I402" s="77"/>
      <c r="J402" s="77">
        <v>60972</v>
      </c>
      <c r="K402" s="78">
        <v>60972</v>
      </c>
      <c r="L402" s="78" t="s">
        <v>42</v>
      </c>
      <c r="M402" s="78">
        <v>80</v>
      </c>
      <c r="N402" s="78">
        <v>45</v>
      </c>
      <c r="O402" s="78">
        <v>3874</v>
      </c>
      <c r="P402" s="78">
        <v>1852</v>
      </c>
      <c r="Q402" s="78">
        <v>41461</v>
      </c>
      <c r="R402" s="78">
        <v>18657</v>
      </c>
      <c r="S402" s="78">
        <v>0.85</v>
      </c>
      <c r="T402" s="78" t="s">
        <v>43</v>
      </c>
      <c r="U402" s="78"/>
      <c r="V402" s="63"/>
      <c r="W402" s="63"/>
      <c r="X402" s="63"/>
      <c r="Y402" s="63"/>
      <c r="Z402" s="63"/>
    </row>
    <row r="403" spans="1:27" s="41" customFormat="1" ht="24">
      <c r="A403" s="117"/>
      <c r="B403" s="122" t="s">
        <v>1663</v>
      </c>
      <c r="C403" s="118" t="s">
        <v>1981</v>
      </c>
      <c r="D403" s="119"/>
      <c r="E403" s="120"/>
      <c r="F403" s="119"/>
      <c r="G403" s="119" t="s">
        <v>1926</v>
      </c>
      <c r="H403" s="119"/>
      <c r="I403" s="119"/>
      <c r="J403" s="119" t="s">
        <v>1927</v>
      </c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1"/>
      <c r="W403" s="121"/>
      <c r="X403" s="121"/>
      <c r="Y403" s="121"/>
      <c r="Z403" s="121"/>
      <c r="AA403" s="41">
        <f>ROUND((80%*0.85*100),0)</f>
        <v>68</v>
      </c>
    </row>
    <row r="404" spans="1:27" s="41" customFormat="1" ht="24">
      <c r="A404" s="117"/>
      <c r="B404" s="122" t="s">
        <v>1666</v>
      </c>
      <c r="C404" s="118" t="s">
        <v>1982</v>
      </c>
      <c r="D404" s="119"/>
      <c r="E404" s="120"/>
      <c r="F404" s="119"/>
      <c r="G404" s="119" t="s">
        <v>1928</v>
      </c>
      <c r="H404" s="119"/>
      <c r="I404" s="119"/>
      <c r="J404" s="119" t="s">
        <v>1929</v>
      </c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1"/>
      <c r="W404" s="121"/>
      <c r="X404" s="121"/>
      <c r="Y404" s="121"/>
      <c r="Z404" s="121"/>
      <c r="AA404" s="41">
        <f>ROUND((45%*(0.85*0.8)*100),0)</f>
        <v>31</v>
      </c>
    </row>
    <row r="405" spans="1:26" ht="48">
      <c r="A405" s="74">
        <v>161</v>
      </c>
      <c r="B405" s="75" t="s">
        <v>716</v>
      </c>
      <c r="C405" s="76">
        <v>83.934</v>
      </c>
      <c r="D405" s="77">
        <v>1431.41</v>
      </c>
      <c r="E405" s="78" t="s">
        <v>717</v>
      </c>
      <c r="F405" s="77" t="s">
        <v>718</v>
      </c>
      <c r="G405" s="77" t="s">
        <v>719</v>
      </c>
      <c r="H405" s="77" t="s">
        <v>720</v>
      </c>
      <c r="I405" s="77" t="s">
        <v>721</v>
      </c>
      <c r="J405" s="77">
        <v>437473</v>
      </c>
      <c r="K405" s="78" t="s">
        <v>722</v>
      </c>
      <c r="L405" s="78" t="s">
        <v>42</v>
      </c>
      <c r="M405" s="78">
        <v>130</v>
      </c>
      <c r="N405" s="78">
        <v>89</v>
      </c>
      <c r="O405" s="78">
        <v>11963</v>
      </c>
      <c r="P405" s="78">
        <v>6961</v>
      </c>
      <c r="Q405" s="78">
        <v>128085</v>
      </c>
      <c r="R405" s="78">
        <v>70151</v>
      </c>
      <c r="S405" s="78">
        <v>0.85</v>
      </c>
      <c r="T405" s="78" t="s">
        <v>43</v>
      </c>
      <c r="U405" s="78" t="s">
        <v>723</v>
      </c>
      <c r="V405" s="63"/>
      <c r="W405" s="63"/>
      <c r="X405" s="63"/>
      <c r="Y405" s="63"/>
      <c r="Z405" s="63"/>
    </row>
    <row r="406" spans="1:27" s="41" customFormat="1" ht="24">
      <c r="A406" s="117"/>
      <c r="B406" s="122" t="s">
        <v>1663</v>
      </c>
      <c r="C406" s="118" t="s">
        <v>1977</v>
      </c>
      <c r="D406" s="119"/>
      <c r="E406" s="120"/>
      <c r="F406" s="119"/>
      <c r="G406" s="119" t="s">
        <v>1930</v>
      </c>
      <c r="H406" s="119"/>
      <c r="I406" s="119"/>
      <c r="J406" s="119" t="s">
        <v>1931</v>
      </c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1"/>
      <c r="W406" s="121"/>
      <c r="X406" s="121"/>
      <c r="Y406" s="121"/>
      <c r="Z406" s="121"/>
      <c r="AA406" s="41">
        <f>ROUND((130%*0.85*100),0)</f>
        <v>111</v>
      </c>
    </row>
    <row r="407" spans="1:27" s="41" customFormat="1" ht="24">
      <c r="A407" s="117"/>
      <c r="B407" s="122" t="s">
        <v>1666</v>
      </c>
      <c r="C407" s="118" t="s">
        <v>1978</v>
      </c>
      <c r="D407" s="119"/>
      <c r="E407" s="120"/>
      <c r="F407" s="119"/>
      <c r="G407" s="119" t="s">
        <v>1932</v>
      </c>
      <c r="H407" s="119"/>
      <c r="I407" s="119"/>
      <c r="J407" s="119" t="s">
        <v>1933</v>
      </c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1"/>
      <c r="W407" s="121"/>
      <c r="X407" s="121"/>
      <c r="Y407" s="121"/>
      <c r="Z407" s="121"/>
      <c r="AA407" s="41">
        <f>ROUND((89%*(0.85*0.8)*100),0)</f>
        <v>61</v>
      </c>
    </row>
    <row r="408" spans="1:26" ht="48">
      <c r="A408" s="74">
        <v>162</v>
      </c>
      <c r="B408" s="75" t="s">
        <v>724</v>
      </c>
      <c r="C408" s="76">
        <v>0.89</v>
      </c>
      <c r="D408" s="77">
        <v>838.98</v>
      </c>
      <c r="E408" s="78">
        <v>838.98</v>
      </c>
      <c r="F408" s="77"/>
      <c r="G408" s="77" t="s">
        <v>725</v>
      </c>
      <c r="H408" s="77">
        <v>747</v>
      </c>
      <c r="I408" s="77"/>
      <c r="J408" s="77">
        <v>9407</v>
      </c>
      <c r="K408" s="78">
        <v>9407</v>
      </c>
      <c r="L408" s="78" t="s">
        <v>42</v>
      </c>
      <c r="M408" s="78">
        <v>80</v>
      </c>
      <c r="N408" s="78">
        <v>45</v>
      </c>
      <c r="O408" s="78">
        <v>598</v>
      </c>
      <c r="P408" s="78">
        <v>286</v>
      </c>
      <c r="Q408" s="78">
        <v>6397</v>
      </c>
      <c r="R408" s="78">
        <v>2879</v>
      </c>
      <c r="S408" s="78">
        <v>0.85</v>
      </c>
      <c r="T408" s="78" t="s">
        <v>43</v>
      </c>
      <c r="U408" s="78"/>
      <c r="V408" s="63"/>
      <c r="W408" s="63"/>
      <c r="X408" s="63"/>
      <c r="Y408" s="63"/>
      <c r="Z408" s="63"/>
    </row>
    <row r="409" spans="1:27" s="41" customFormat="1" ht="24">
      <c r="A409" s="117"/>
      <c r="B409" s="122" t="s">
        <v>1663</v>
      </c>
      <c r="C409" s="118" t="s">
        <v>1981</v>
      </c>
      <c r="D409" s="119"/>
      <c r="E409" s="120"/>
      <c r="F409" s="119"/>
      <c r="G409" s="119" t="s">
        <v>1934</v>
      </c>
      <c r="H409" s="119"/>
      <c r="I409" s="119"/>
      <c r="J409" s="119" t="s">
        <v>1935</v>
      </c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1"/>
      <c r="W409" s="121"/>
      <c r="X409" s="121"/>
      <c r="Y409" s="121"/>
      <c r="Z409" s="121"/>
      <c r="AA409" s="41">
        <f>ROUND((80%*0.85*100),0)</f>
        <v>68</v>
      </c>
    </row>
    <row r="410" spans="1:27" s="41" customFormat="1" ht="24">
      <c r="A410" s="117"/>
      <c r="B410" s="122" t="s">
        <v>1666</v>
      </c>
      <c r="C410" s="118" t="s">
        <v>1982</v>
      </c>
      <c r="D410" s="119"/>
      <c r="E410" s="120"/>
      <c r="F410" s="119"/>
      <c r="G410" s="119" t="s">
        <v>1719</v>
      </c>
      <c r="H410" s="119"/>
      <c r="I410" s="119"/>
      <c r="J410" s="119" t="s">
        <v>1936</v>
      </c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1"/>
      <c r="W410" s="121"/>
      <c r="X410" s="121"/>
      <c r="Y410" s="121"/>
      <c r="Z410" s="121"/>
      <c r="AA410" s="41">
        <f>ROUND((45%*(0.85*0.8)*100),0)</f>
        <v>31</v>
      </c>
    </row>
    <row r="411" spans="1:26" ht="48">
      <c r="A411" s="74">
        <v>163</v>
      </c>
      <c r="B411" s="75" t="s">
        <v>726</v>
      </c>
      <c r="C411" s="76">
        <v>0.5</v>
      </c>
      <c r="D411" s="77">
        <v>1147.08</v>
      </c>
      <c r="E411" s="78">
        <v>1147.08</v>
      </c>
      <c r="F411" s="77"/>
      <c r="G411" s="77" t="s">
        <v>727</v>
      </c>
      <c r="H411" s="77">
        <v>574</v>
      </c>
      <c r="I411" s="77"/>
      <c r="J411" s="77">
        <v>7226</v>
      </c>
      <c r="K411" s="78">
        <v>7226</v>
      </c>
      <c r="L411" s="78" t="s">
        <v>42</v>
      </c>
      <c r="M411" s="78">
        <v>80</v>
      </c>
      <c r="N411" s="78">
        <v>45</v>
      </c>
      <c r="O411" s="78">
        <v>459</v>
      </c>
      <c r="P411" s="78">
        <v>220</v>
      </c>
      <c r="Q411" s="78">
        <v>4914</v>
      </c>
      <c r="R411" s="78">
        <v>2211</v>
      </c>
      <c r="S411" s="78">
        <v>0.85</v>
      </c>
      <c r="T411" s="78" t="s">
        <v>43</v>
      </c>
      <c r="U411" s="78"/>
      <c r="V411" s="63"/>
      <c r="W411" s="63"/>
      <c r="X411" s="63"/>
      <c r="Y411" s="63"/>
      <c r="Z411" s="63"/>
    </row>
    <row r="412" spans="1:27" s="41" customFormat="1" ht="24">
      <c r="A412" s="117"/>
      <c r="B412" s="122" t="s">
        <v>1663</v>
      </c>
      <c r="C412" s="118" t="s">
        <v>1981</v>
      </c>
      <c r="D412" s="119"/>
      <c r="E412" s="120"/>
      <c r="F412" s="119"/>
      <c r="G412" s="119" t="s">
        <v>1937</v>
      </c>
      <c r="H412" s="119"/>
      <c r="I412" s="119"/>
      <c r="J412" s="119" t="s">
        <v>1938</v>
      </c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1"/>
      <c r="W412" s="121"/>
      <c r="X412" s="121"/>
      <c r="Y412" s="121"/>
      <c r="Z412" s="121"/>
      <c r="AA412" s="41">
        <f>ROUND((80%*0.85*100),0)</f>
        <v>68</v>
      </c>
    </row>
    <row r="413" spans="1:27" s="41" customFormat="1" ht="24">
      <c r="A413" s="117"/>
      <c r="B413" s="122" t="s">
        <v>1666</v>
      </c>
      <c r="C413" s="118" t="s">
        <v>1982</v>
      </c>
      <c r="D413" s="119"/>
      <c r="E413" s="120"/>
      <c r="F413" s="119"/>
      <c r="G413" s="119" t="s">
        <v>1939</v>
      </c>
      <c r="H413" s="119"/>
      <c r="I413" s="119"/>
      <c r="J413" s="119" t="s">
        <v>1940</v>
      </c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1"/>
      <c r="W413" s="121"/>
      <c r="X413" s="121"/>
      <c r="Y413" s="121"/>
      <c r="Z413" s="121"/>
      <c r="AA413" s="41">
        <f>ROUND((45%*(0.85*0.8)*100),0)</f>
        <v>31</v>
      </c>
    </row>
    <row r="414" spans="1:26" ht="60">
      <c r="A414" s="74">
        <v>164</v>
      </c>
      <c r="B414" s="75" t="s">
        <v>728</v>
      </c>
      <c r="C414" s="76">
        <v>1.827</v>
      </c>
      <c r="D414" s="77">
        <v>709.2</v>
      </c>
      <c r="E414" s="78"/>
      <c r="F414" s="77" t="s">
        <v>729</v>
      </c>
      <c r="G414" s="77" t="s">
        <v>730</v>
      </c>
      <c r="H414" s="77"/>
      <c r="I414" s="77" t="s">
        <v>731</v>
      </c>
      <c r="J414" s="77">
        <v>9081</v>
      </c>
      <c r="K414" s="78"/>
      <c r="L414" s="78" t="s">
        <v>42</v>
      </c>
      <c r="M414" s="78">
        <v>95</v>
      </c>
      <c r="N414" s="78">
        <v>50</v>
      </c>
      <c r="O414" s="78">
        <v>167</v>
      </c>
      <c r="P414" s="78">
        <v>75</v>
      </c>
      <c r="Q414" s="78">
        <v>1793</v>
      </c>
      <c r="R414" s="78">
        <v>755</v>
      </c>
      <c r="S414" s="78">
        <v>0.85</v>
      </c>
      <c r="T414" s="78" t="s">
        <v>43</v>
      </c>
      <c r="U414" s="78" t="s">
        <v>732</v>
      </c>
      <c r="V414" s="63"/>
      <c r="W414" s="63"/>
      <c r="X414" s="63"/>
      <c r="Y414" s="63"/>
      <c r="Z414" s="63"/>
    </row>
    <row r="415" spans="1:27" s="41" customFormat="1" ht="24">
      <c r="A415" s="117"/>
      <c r="B415" s="122" t="s">
        <v>1663</v>
      </c>
      <c r="C415" s="118" t="s">
        <v>1979</v>
      </c>
      <c r="D415" s="119"/>
      <c r="E415" s="120"/>
      <c r="F415" s="119"/>
      <c r="G415" s="119" t="s">
        <v>1941</v>
      </c>
      <c r="H415" s="119"/>
      <c r="I415" s="119"/>
      <c r="J415" s="119" t="s">
        <v>1902</v>
      </c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1"/>
      <c r="W415" s="121"/>
      <c r="X415" s="121"/>
      <c r="Y415" s="121"/>
      <c r="Z415" s="121"/>
      <c r="AA415" s="41">
        <f>ROUND((95%*0.85*100),0)</f>
        <v>81</v>
      </c>
    </row>
    <row r="416" spans="1:27" s="41" customFormat="1" ht="24">
      <c r="A416" s="117"/>
      <c r="B416" s="122" t="s">
        <v>1666</v>
      </c>
      <c r="C416" s="118" t="s">
        <v>1993</v>
      </c>
      <c r="D416" s="119"/>
      <c r="E416" s="120"/>
      <c r="F416" s="119"/>
      <c r="G416" s="119" t="s">
        <v>1942</v>
      </c>
      <c r="H416" s="119"/>
      <c r="I416" s="119"/>
      <c r="J416" s="119" t="s">
        <v>1943</v>
      </c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1"/>
      <c r="W416" s="121"/>
      <c r="X416" s="121"/>
      <c r="Y416" s="121"/>
      <c r="Z416" s="121"/>
      <c r="AA416" s="41">
        <f>ROUND((50%*(0.85*0.8)*100),0)</f>
        <v>34</v>
      </c>
    </row>
    <row r="417" spans="1:26" ht="60">
      <c r="A417" s="74">
        <v>165</v>
      </c>
      <c r="B417" s="75" t="s">
        <v>733</v>
      </c>
      <c r="C417" s="76">
        <v>2.353</v>
      </c>
      <c r="D417" s="77">
        <v>885.6</v>
      </c>
      <c r="E417" s="78"/>
      <c r="F417" s="77" t="s">
        <v>734</v>
      </c>
      <c r="G417" s="77" t="s">
        <v>735</v>
      </c>
      <c r="H417" s="77"/>
      <c r="I417" s="77" t="s">
        <v>736</v>
      </c>
      <c r="J417" s="77">
        <v>14604</v>
      </c>
      <c r="K417" s="78"/>
      <c r="L417" s="78" t="s">
        <v>42</v>
      </c>
      <c r="M417" s="78">
        <v>95</v>
      </c>
      <c r="N417" s="78">
        <v>50</v>
      </c>
      <c r="O417" s="78">
        <v>270</v>
      </c>
      <c r="P417" s="78">
        <v>121</v>
      </c>
      <c r="Q417" s="78">
        <v>2883</v>
      </c>
      <c r="R417" s="78">
        <v>1214</v>
      </c>
      <c r="S417" s="78">
        <v>0.85</v>
      </c>
      <c r="T417" s="78" t="s">
        <v>43</v>
      </c>
      <c r="U417" s="78" t="s">
        <v>737</v>
      </c>
      <c r="V417" s="63"/>
      <c r="W417" s="63"/>
      <c r="X417" s="63"/>
      <c r="Y417" s="63"/>
      <c r="Z417" s="63"/>
    </row>
    <row r="418" spans="1:27" s="41" customFormat="1" ht="24">
      <c r="A418" s="117"/>
      <c r="B418" s="122" t="s">
        <v>1663</v>
      </c>
      <c r="C418" s="118" t="s">
        <v>1979</v>
      </c>
      <c r="D418" s="119"/>
      <c r="E418" s="120"/>
      <c r="F418" s="119"/>
      <c r="G418" s="119" t="s">
        <v>1944</v>
      </c>
      <c r="H418" s="119"/>
      <c r="I418" s="119"/>
      <c r="J418" s="119" t="s">
        <v>1945</v>
      </c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1"/>
      <c r="W418" s="121"/>
      <c r="X418" s="121"/>
      <c r="Y418" s="121"/>
      <c r="Z418" s="121"/>
      <c r="AA418" s="41">
        <f>ROUND((95%*0.85*100),0)</f>
        <v>81</v>
      </c>
    </row>
    <row r="419" spans="1:27" s="41" customFormat="1" ht="24">
      <c r="A419" s="117"/>
      <c r="B419" s="122" t="s">
        <v>1666</v>
      </c>
      <c r="C419" s="118" t="s">
        <v>1993</v>
      </c>
      <c r="D419" s="119"/>
      <c r="E419" s="120"/>
      <c r="F419" s="119"/>
      <c r="G419" s="119" t="s">
        <v>1946</v>
      </c>
      <c r="H419" s="119"/>
      <c r="I419" s="119"/>
      <c r="J419" s="119" t="s">
        <v>1947</v>
      </c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1"/>
      <c r="W419" s="121"/>
      <c r="X419" s="121"/>
      <c r="Y419" s="121"/>
      <c r="Z419" s="121"/>
      <c r="AA419" s="41">
        <f>ROUND((50%*(0.85*0.8)*100),0)</f>
        <v>34</v>
      </c>
    </row>
    <row r="420" spans="1:26" ht="48">
      <c r="A420" s="74">
        <v>166</v>
      </c>
      <c r="B420" s="75" t="s">
        <v>738</v>
      </c>
      <c r="C420" s="76">
        <v>18.77</v>
      </c>
      <c r="D420" s="77">
        <v>334.97</v>
      </c>
      <c r="E420" s="78">
        <v>135.07</v>
      </c>
      <c r="F420" s="77" t="s">
        <v>739</v>
      </c>
      <c r="G420" s="77" t="s">
        <v>740</v>
      </c>
      <c r="H420" s="77">
        <v>2535</v>
      </c>
      <c r="I420" s="77" t="s">
        <v>741</v>
      </c>
      <c r="J420" s="77">
        <v>56193</v>
      </c>
      <c r="K420" s="78">
        <v>31941</v>
      </c>
      <c r="L420" s="78" t="s">
        <v>42</v>
      </c>
      <c r="M420" s="78">
        <v>95</v>
      </c>
      <c r="N420" s="78">
        <v>50</v>
      </c>
      <c r="O420" s="78">
        <v>3068</v>
      </c>
      <c r="P420" s="78">
        <v>1372</v>
      </c>
      <c r="Q420" s="78">
        <v>32846</v>
      </c>
      <c r="R420" s="78">
        <v>13830</v>
      </c>
      <c r="S420" s="78">
        <v>0.85</v>
      </c>
      <c r="T420" s="78" t="s">
        <v>43</v>
      </c>
      <c r="U420" s="78" t="s">
        <v>742</v>
      </c>
      <c r="V420" s="63"/>
      <c r="W420" s="63"/>
      <c r="X420" s="63"/>
      <c r="Y420" s="63"/>
      <c r="Z420" s="63"/>
    </row>
    <row r="421" spans="1:27" s="41" customFormat="1" ht="24">
      <c r="A421" s="117"/>
      <c r="B421" s="122" t="s">
        <v>1663</v>
      </c>
      <c r="C421" s="118" t="s">
        <v>1979</v>
      </c>
      <c r="D421" s="119"/>
      <c r="E421" s="120"/>
      <c r="F421" s="119"/>
      <c r="G421" s="119" t="s">
        <v>1948</v>
      </c>
      <c r="H421" s="119"/>
      <c r="I421" s="119"/>
      <c r="J421" s="119" t="s">
        <v>1949</v>
      </c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1"/>
      <c r="W421" s="121"/>
      <c r="X421" s="121"/>
      <c r="Y421" s="121"/>
      <c r="Z421" s="121"/>
      <c r="AA421" s="41">
        <f>ROUND((95%*0.85*100),0)</f>
        <v>81</v>
      </c>
    </row>
    <row r="422" spans="1:27" s="41" customFormat="1" ht="24">
      <c r="A422" s="117"/>
      <c r="B422" s="122" t="s">
        <v>1666</v>
      </c>
      <c r="C422" s="118" t="s">
        <v>1993</v>
      </c>
      <c r="D422" s="119"/>
      <c r="E422" s="120"/>
      <c r="F422" s="119"/>
      <c r="G422" s="119" t="s">
        <v>1950</v>
      </c>
      <c r="H422" s="119"/>
      <c r="I422" s="119"/>
      <c r="J422" s="119" t="s">
        <v>1951</v>
      </c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1"/>
      <c r="W422" s="121"/>
      <c r="X422" s="121"/>
      <c r="Y422" s="121"/>
      <c r="Z422" s="121"/>
      <c r="AA422" s="41">
        <f>ROUND((50%*(0.85*0.8)*100),0)</f>
        <v>34</v>
      </c>
    </row>
    <row r="423" spans="1:26" ht="48">
      <c r="A423" s="74">
        <v>167</v>
      </c>
      <c r="B423" s="75" t="s">
        <v>743</v>
      </c>
      <c r="C423" s="76">
        <v>23.53</v>
      </c>
      <c r="D423" s="77">
        <v>399.93</v>
      </c>
      <c r="E423" s="78">
        <v>161.27</v>
      </c>
      <c r="F423" s="77" t="s">
        <v>744</v>
      </c>
      <c r="G423" s="77" t="s">
        <v>745</v>
      </c>
      <c r="H423" s="77">
        <v>3795</v>
      </c>
      <c r="I423" s="77" t="s">
        <v>746</v>
      </c>
      <c r="J423" s="77">
        <v>84106</v>
      </c>
      <c r="K423" s="78">
        <v>47807</v>
      </c>
      <c r="L423" s="78" t="s">
        <v>42</v>
      </c>
      <c r="M423" s="78">
        <v>95</v>
      </c>
      <c r="N423" s="78">
        <v>50</v>
      </c>
      <c r="O423" s="78">
        <v>4592</v>
      </c>
      <c r="P423" s="78">
        <v>2054</v>
      </c>
      <c r="Q423" s="78">
        <v>49163</v>
      </c>
      <c r="R423" s="78">
        <v>20700</v>
      </c>
      <c r="S423" s="78">
        <v>0.85</v>
      </c>
      <c r="T423" s="78" t="s">
        <v>43</v>
      </c>
      <c r="U423" s="78" t="s">
        <v>747</v>
      </c>
      <c r="V423" s="63"/>
      <c r="W423" s="63"/>
      <c r="X423" s="63"/>
      <c r="Y423" s="63"/>
      <c r="Z423" s="63"/>
    </row>
    <row r="424" spans="1:27" s="41" customFormat="1" ht="24">
      <c r="A424" s="117"/>
      <c r="B424" s="122" t="s">
        <v>1663</v>
      </c>
      <c r="C424" s="118" t="s">
        <v>1979</v>
      </c>
      <c r="D424" s="119"/>
      <c r="E424" s="120"/>
      <c r="F424" s="119"/>
      <c r="G424" s="119" t="s">
        <v>1952</v>
      </c>
      <c r="H424" s="119"/>
      <c r="I424" s="119"/>
      <c r="J424" s="119" t="s">
        <v>1953</v>
      </c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1"/>
      <c r="W424" s="121"/>
      <c r="X424" s="121"/>
      <c r="Y424" s="121"/>
      <c r="Z424" s="121"/>
      <c r="AA424" s="41">
        <f>ROUND((95%*0.85*100),0)</f>
        <v>81</v>
      </c>
    </row>
    <row r="425" spans="1:27" s="41" customFormat="1" ht="24">
      <c r="A425" s="117"/>
      <c r="B425" s="122" t="s">
        <v>1666</v>
      </c>
      <c r="C425" s="118" t="s">
        <v>1993</v>
      </c>
      <c r="D425" s="119"/>
      <c r="E425" s="120"/>
      <c r="F425" s="119"/>
      <c r="G425" s="119" t="s">
        <v>1954</v>
      </c>
      <c r="H425" s="119"/>
      <c r="I425" s="119"/>
      <c r="J425" s="119" t="s">
        <v>1955</v>
      </c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1"/>
      <c r="W425" s="121"/>
      <c r="X425" s="121"/>
      <c r="Y425" s="121"/>
      <c r="Z425" s="121"/>
      <c r="AA425" s="41">
        <f>ROUND((50%*(0.85*0.8)*100),0)</f>
        <v>34</v>
      </c>
    </row>
    <row r="426" spans="1:26" ht="36">
      <c r="A426" s="69">
        <v>168</v>
      </c>
      <c r="B426" s="70" t="s">
        <v>748</v>
      </c>
      <c r="C426" s="71">
        <v>14.16</v>
      </c>
      <c r="D426" s="72">
        <v>2067.95</v>
      </c>
      <c r="E426" s="73"/>
      <c r="F426" s="72">
        <v>2067.95</v>
      </c>
      <c r="G426" s="72">
        <v>29282</v>
      </c>
      <c r="H426" s="72"/>
      <c r="I426" s="72">
        <v>29282</v>
      </c>
      <c r="J426" s="72">
        <v>158758</v>
      </c>
      <c r="K426" s="73"/>
      <c r="L426" s="73" t="s">
        <v>42</v>
      </c>
      <c r="M426" s="73">
        <v>80</v>
      </c>
      <c r="N426" s="73">
        <v>45</v>
      </c>
      <c r="O426" s="73"/>
      <c r="P426" s="73"/>
      <c r="Q426" s="73"/>
      <c r="R426" s="73"/>
      <c r="S426" s="73">
        <v>0.85</v>
      </c>
      <c r="T426" s="73" t="s">
        <v>43</v>
      </c>
      <c r="U426" s="73">
        <v>158758</v>
      </c>
      <c r="V426" s="63"/>
      <c r="W426" s="63"/>
      <c r="X426" s="63"/>
      <c r="Y426" s="63"/>
      <c r="Z426" s="63"/>
    </row>
    <row r="427" spans="1:26" ht="72">
      <c r="A427" s="69">
        <v>169</v>
      </c>
      <c r="B427" s="70" t="s">
        <v>749</v>
      </c>
      <c r="C427" s="71">
        <v>1416.6</v>
      </c>
      <c r="D427" s="72">
        <v>4.8</v>
      </c>
      <c r="E427" s="73"/>
      <c r="F427" s="72">
        <v>4.8</v>
      </c>
      <c r="G427" s="72">
        <v>6800</v>
      </c>
      <c r="H427" s="72"/>
      <c r="I427" s="72">
        <v>6800</v>
      </c>
      <c r="J427" s="72">
        <v>31958</v>
      </c>
      <c r="K427" s="73"/>
      <c r="L427" s="73" t="s">
        <v>42</v>
      </c>
      <c r="M427" s="73"/>
      <c r="N427" s="73"/>
      <c r="O427" s="73"/>
      <c r="P427" s="73"/>
      <c r="Q427" s="73"/>
      <c r="R427" s="73"/>
      <c r="S427" s="73"/>
      <c r="T427" s="73"/>
      <c r="U427" s="73">
        <v>31958</v>
      </c>
      <c r="V427" s="63"/>
      <c r="W427" s="63"/>
      <c r="X427" s="63"/>
      <c r="Y427" s="63"/>
      <c r="Z427" s="63"/>
    </row>
    <row r="428" spans="1:26" ht="17.25" customHeight="1">
      <c r="A428" s="181" t="s">
        <v>750</v>
      </c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63"/>
      <c r="W428" s="63"/>
      <c r="X428" s="63"/>
      <c r="Y428" s="63"/>
      <c r="Z428" s="63"/>
    </row>
    <row r="429" spans="1:26" ht="48">
      <c r="A429" s="74">
        <v>170</v>
      </c>
      <c r="B429" s="75" t="s">
        <v>751</v>
      </c>
      <c r="C429" s="76">
        <v>0.925</v>
      </c>
      <c r="D429" s="77">
        <v>1782.49</v>
      </c>
      <c r="E429" s="78">
        <v>1193.94</v>
      </c>
      <c r="F429" s="77" t="s">
        <v>752</v>
      </c>
      <c r="G429" s="77" t="s">
        <v>753</v>
      </c>
      <c r="H429" s="77">
        <v>1105</v>
      </c>
      <c r="I429" s="77" t="s">
        <v>754</v>
      </c>
      <c r="J429" s="77">
        <v>17434</v>
      </c>
      <c r="K429" s="78">
        <v>13914</v>
      </c>
      <c r="L429" s="78" t="s">
        <v>42</v>
      </c>
      <c r="M429" s="78">
        <v>80</v>
      </c>
      <c r="N429" s="78">
        <v>45</v>
      </c>
      <c r="O429" s="78">
        <v>935</v>
      </c>
      <c r="P429" s="78">
        <v>447</v>
      </c>
      <c r="Q429" s="78">
        <v>10008</v>
      </c>
      <c r="R429" s="78">
        <v>4503</v>
      </c>
      <c r="S429" s="78">
        <v>0.85</v>
      </c>
      <c r="T429" s="78" t="s">
        <v>43</v>
      </c>
      <c r="U429" s="78" t="s">
        <v>755</v>
      </c>
      <c r="V429" s="63"/>
      <c r="W429" s="63"/>
      <c r="X429" s="63"/>
      <c r="Y429" s="63"/>
      <c r="Z429" s="63"/>
    </row>
    <row r="430" spans="1:27" s="41" customFormat="1" ht="24">
      <c r="A430" s="117"/>
      <c r="B430" s="122" t="s">
        <v>1663</v>
      </c>
      <c r="C430" s="118" t="s">
        <v>1981</v>
      </c>
      <c r="D430" s="119"/>
      <c r="E430" s="120"/>
      <c r="F430" s="119"/>
      <c r="G430" s="119" t="s">
        <v>1956</v>
      </c>
      <c r="H430" s="119"/>
      <c r="I430" s="119"/>
      <c r="J430" s="119" t="s">
        <v>1957</v>
      </c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1"/>
      <c r="W430" s="121"/>
      <c r="X430" s="121"/>
      <c r="Y430" s="121"/>
      <c r="Z430" s="121"/>
      <c r="AA430" s="41">
        <f>ROUND((80%*0.85*100),0)</f>
        <v>68</v>
      </c>
    </row>
    <row r="431" spans="1:27" s="41" customFormat="1" ht="24">
      <c r="A431" s="117"/>
      <c r="B431" s="122" t="s">
        <v>1666</v>
      </c>
      <c r="C431" s="118" t="s">
        <v>1982</v>
      </c>
      <c r="D431" s="119"/>
      <c r="E431" s="120"/>
      <c r="F431" s="119"/>
      <c r="G431" s="119" t="s">
        <v>1958</v>
      </c>
      <c r="H431" s="119"/>
      <c r="I431" s="119"/>
      <c r="J431" s="119" t="s">
        <v>1959</v>
      </c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1"/>
      <c r="W431" s="121"/>
      <c r="X431" s="121"/>
      <c r="Y431" s="121"/>
      <c r="Z431" s="121"/>
      <c r="AA431" s="41">
        <f>ROUND((45%*(0.85*0.8)*100),0)</f>
        <v>31</v>
      </c>
    </row>
    <row r="432" spans="1:26" ht="96">
      <c r="A432" s="74">
        <v>171</v>
      </c>
      <c r="B432" s="75" t="s">
        <v>756</v>
      </c>
      <c r="C432" s="76">
        <v>0.925</v>
      </c>
      <c r="D432" s="77">
        <v>26746.7</v>
      </c>
      <c r="E432" s="78" t="s">
        <v>757</v>
      </c>
      <c r="F432" s="77" t="s">
        <v>758</v>
      </c>
      <c r="G432" s="77" t="s">
        <v>759</v>
      </c>
      <c r="H432" s="77" t="s">
        <v>760</v>
      </c>
      <c r="I432" s="77" t="s">
        <v>761</v>
      </c>
      <c r="J432" s="77">
        <v>113083</v>
      </c>
      <c r="K432" s="78" t="s">
        <v>762</v>
      </c>
      <c r="L432" s="78" t="s">
        <v>42</v>
      </c>
      <c r="M432" s="78">
        <v>142</v>
      </c>
      <c r="N432" s="78">
        <v>95</v>
      </c>
      <c r="O432" s="78">
        <v>1054</v>
      </c>
      <c r="P432" s="78">
        <v>599</v>
      </c>
      <c r="Q432" s="78">
        <v>11277</v>
      </c>
      <c r="R432" s="78">
        <v>6036</v>
      </c>
      <c r="S432" s="78">
        <v>0.85</v>
      </c>
      <c r="T432" s="78" t="s">
        <v>43</v>
      </c>
      <c r="U432" s="78" t="s">
        <v>763</v>
      </c>
      <c r="V432" s="63"/>
      <c r="W432" s="63"/>
      <c r="X432" s="63"/>
      <c r="Y432" s="63"/>
      <c r="Z432" s="63"/>
    </row>
    <row r="433" spans="1:27" s="41" customFormat="1" ht="24">
      <c r="A433" s="117"/>
      <c r="B433" s="122" t="s">
        <v>1663</v>
      </c>
      <c r="C433" s="118" t="s">
        <v>1991</v>
      </c>
      <c r="D433" s="119"/>
      <c r="E433" s="120"/>
      <c r="F433" s="119"/>
      <c r="G433" s="119" t="s">
        <v>1960</v>
      </c>
      <c r="H433" s="119"/>
      <c r="I433" s="119"/>
      <c r="J433" s="119" t="s">
        <v>1961</v>
      </c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1"/>
      <c r="W433" s="121"/>
      <c r="X433" s="121"/>
      <c r="Y433" s="121"/>
      <c r="Z433" s="121"/>
      <c r="AA433" s="41">
        <f>ROUND((142%*0.85*100),0)</f>
        <v>121</v>
      </c>
    </row>
    <row r="434" spans="1:27" s="41" customFormat="1" ht="24">
      <c r="A434" s="117"/>
      <c r="B434" s="122" t="s">
        <v>1666</v>
      </c>
      <c r="C434" s="118" t="s">
        <v>1992</v>
      </c>
      <c r="D434" s="119"/>
      <c r="E434" s="120"/>
      <c r="F434" s="119"/>
      <c r="G434" s="119" t="s">
        <v>1840</v>
      </c>
      <c r="H434" s="119"/>
      <c r="I434" s="119"/>
      <c r="J434" s="119" t="s">
        <v>1962</v>
      </c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1"/>
      <c r="W434" s="121"/>
      <c r="X434" s="121"/>
      <c r="Y434" s="121"/>
      <c r="Z434" s="121"/>
      <c r="AA434" s="41">
        <f>ROUND((95%*(0.85*0.8)*100),0)</f>
        <v>65</v>
      </c>
    </row>
    <row r="435" spans="1:26" ht="60">
      <c r="A435" s="74">
        <v>172</v>
      </c>
      <c r="B435" s="75" t="s">
        <v>764</v>
      </c>
      <c r="C435" s="76">
        <v>0.925</v>
      </c>
      <c r="D435" s="77">
        <v>1804.7</v>
      </c>
      <c r="E435" s="78" t="s">
        <v>765</v>
      </c>
      <c r="F435" s="77" t="s">
        <v>766</v>
      </c>
      <c r="G435" s="77" t="s">
        <v>767</v>
      </c>
      <c r="H435" s="77" t="s">
        <v>768</v>
      </c>
      <c r="I435" s="77" t="s">
        <v>769</v>
      </c>
      <c r="J435" s="77">
        <v>7440</v>
      </c>
      <c r="K435" s="78" t="s">
        <v>770</v>
      </c>
      <c r="L435" s="78" t="s">
        <v>42</v>
      </c>
      <c r="M435" s="78">
        <v>142</v>
      </c>
      <c r="N435" s="78">
        <v>95</v>
      </c>
      <c r="O435" s="78">
        <v>48</v>
      </c>
      <c r="P435" s="78">
        <v>27</v>
      </c>
      <c r="Q435" s="78">
        <v>512</v>
      </c>
      <c r="R435" s="78">
        <v>274</v>
      </c>
      <c r="S435" s="78">
        <v>0.85</v>
      </c>
      <c r="T435" s="78" t="s">
        <v>43</v>
      </c>
      <c r="U435" s="78" t="s">
        <v>771</v>
      </c>
      <c r="V435" s="63"/>
      <c r="W435" s="63"/>
      <c r="X435" s="63"/>
      <c r="Y435" s="63"/>
      <c r="Z435" s="63"/>
    </row>
    <row r="436" spans="1:27" s="41" customFormat="1" ht="24">
      <c r="A436" s="117"/>
      <c r="B436" s="122" t="s">
        <v>1663</v>
      </c>
      <c r="C436" s="118" t="s">
        <v>1991</v>
      </c>
      <c r="D436" s="119"/>
      <c r="E436" s="120"/>
      <c r="F436" s="119"/>
      <c r="G436" s="119" t="s">
        <v>1896</v>
      </c>
      <c r="H436" s="119"/>
      <c r="I436" s="119"/>
      <c r="J436" s="119" t="s">
        <v>1791</v>
      </c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1"/>
      <c r="W436" s="121"/>
      <c r="X436" s="121"/>
      <c r="Y436" s="121"/>
      <c r="Z436" s="121"/>
      <c r="AA436" s="41">
        <f>ROUND((142%*0.85*100),0)</f>
        <v>121</v>
      </c>
    </row>
    <row r="437" spans="1:27" s="41" customFormat="1" ht="24">
      <c r="A437" s="117"/>
      <c r="B437" s="122" t="s">
        <v>1666</v>
      </c>
      <c r="C437" s="118" t="s">
        <v>1992</v>
      </c>
      <c r="D437" s="119"/>
      <c r="E437" s="120"/>
      <c r="F437" s="119"/>
      <c r="G437" s="119" t="s">
        <v>1877</v>
      </c>
      <c r="H437" s="119"/>
      <c r="I437" s="119"/>
      <c r="J437" s="119" t="s">
        <v>1963</v>
      </c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1"/>
      <c r="W437" s="121"/>
      <c r="X437" s="121"/>
      <c r="Y437" s="121"/>
      <c r="Z437" s="121"/>
      <c r="AA437" s="41">
        <f>ROUND((95%*(0.85*0.8)*100),0)</f>
        <v>65</v>
      </c>
    </row>
    <row r="438" spans="1:26" ht="17.25" customHeight="1">
      <c r="A438" s="181" t="s">
        <v>772</v>
      </c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63"/>
      <c r="W438" s="63"/>
      <c r="X438" s="63"/>
      <c r="Y438" s="63"/>
      <c r="Z438" s="63"/>
    </row>
    <row r="439" spans="1:26" ht="48">
      <c r="A439" s="74">
        <v>173</v>
      </c>
      <c r="B439" s="75" t="s">
        <v>751</v>
      </c>
      <c r="C439" s="76">
        <v>0.457</v>
      </c>
      <c r="D439" s="77">
        <v>1782.49</v>
      </c>
      <c r="E439" s="78">
        <v>1193.94</v>
      </c>
      <c r="F439" s="77" t="s">
        <v>752</v>
      </c>
      <c r="G439" s="77" t="s">
        <v>773</v>
      </c>
      <c r="H439" s="77">
        <v>546</v>
      </c>
      <c r="I439" s="77" t="s">
        <v>774</v>
      </c>
      <c r="J439" s="77">
        <v>8613</v>
      </c>
      <c r="K439" s="78">
        <v>6874</v>
      </c>
      <c r="L439" s="78" t="s">
        <v>42</v>
      </c>
      <c r="M439" s="78">
        <v>80</v>
      </c>
      <c r="N439" s="78">
        <v>45</v>
      </c>
      <c r="O439" s="78">
        <v>462</v>
      </c>
      <c r="P439" s="78">
        <v>221</v>
      </c>
      <c r="Q439" s="78">
        <v>4944</v>
      </c>
      <c r="R439" s="78">
        <v>2225</v>
      </c>
      <c r="S439" s="78">
        <v>0.85</v>
      </c>
      <c r="T439" s="78" t="s">
        <v>43</v>
      </c>
      <c r="U439" s="78" t="s">
        <v>775</v>
      </c>
      <c r="V439" s="63"/>
      <c r="W439" s="63"/>
      <c r="X439" s="63"/>
      <c r="Y439" s="63"/>
      <c r="Z439" s="63"/>
    </row>
    <row r="440" spans="1:27" s="41" customFormat="1" ht="24">
      <c r="A440" s="117"/>
      <c r="B440" s="122" t="s">
        <v>1663</v>
      </c>
      <c r="C440" s="118" t="s">
        <v>1981</v>
      </c>
      <c r="D440" s="119"/>
      <c r="E440" s="120"/>
      <c r="F440" s="119"/>
      <c r="G440" s="119" t="s">
        <v>1760</v>
      </c>
      <c r="H440" s="119"/>
      <c r="I440" s="119"/>
      <c r="J440" s="119" t="s">
        <v>1964</v>
      </c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1"/>
      <c r="W440" s="121"/>
      <c r="X440" s="121"/>
      <c r="Y440" s="121"/>
      <c r="Z440" s="121"/>
      <c r="AA440" s="41">
        <f>ROUND((80%*0.85*100),0)</f>
        <v>68</v>
      </c>
    </row>
    <row r="441" spans="1:27" s="41" customFormat="1" ht="24">
      <c r="A441" s="117"/>
      <c r="B441" s="122" t="s">
        <v>1666</v>
      </c>
      <c r="C441" s="118" t="s">
        <v>1982</v>
      </c>
      <c r="D441" s="119"/>
      <c r="E441" s="120"/>
      <c r="F441" s="119"/>
      <c r="G441" s="119" t="s">
        <v>1810</v>
      </c>
      <c r="H441" s="119"/>
      <c r="I441" s="119"/>
      <c r="J441" s="119" t="s">
        <v>1965</v>
      </c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1"/>
      <c r="W441" s="121"/>
      <c r="X441" s="121"/>
      <c r="Y441" s="121"/>
      <c r="Z441" s="121"/>
      <c r="AA441" s="41">
        <f>ROUND((45%*(0.85*0.8)*100),0)</f>
        <v>31</v>
      </c>
    </row>
    <row r="442" spans="1:26" ht="96">
      <c r="A442" s="74">
        <v>174</v>
      </c>
      <c r="B442" s="75" t="s">
        <v>756</v>
      </c>
      <c r="C442" s="76">
        <v>0.457</v>
      </c>
      <c r="D442" s="77">
        <v>26746.7</v>
      </c>
      <c r="E442" s="78" t="s">
        <v>757</v>
      </c>
      <c r="F442" s="77" t="s">
        <v>758</v>
      </c>
      <c r="G442" s="77" t="s">
        <v>776</v>
      </c>
      <c r="H442" s="77" t="s">
        <v>777</v>
      </c>
      <c r="I442" s="77" t="s">
        <v>778</v>
      </c>
      <c r="J442" s="77">
        <v>55869</v>
      </c>
      <c r="K442" s="78" t="s">
        <v>779</v>
      </c>
      <c r="L442" s="78" t="s">
        <v>42</v>
      </c>
      <c r="M442" s="78">
        <v>142</v>
      </c>
      <c r="N442" s="78">
        <v>95</v>
      </c>
      <c r="O442" s="78">
        <v>520</v>
      </c>
      <c r="P442" s="78">
        <v>296</v>
      </c>
      <c r="Q442" s="78">
        <v>5572</v>
      </c>
      <c r="R442" s="78">
        <v>2982</v>
      </c>
      <c r="S442" s="78">
        <v>0.85</v>
      </c>
      <c r="T442" s="78" t="s">
        <v>43</v>
      </c>
      <c r="U442" s="78" t="s">
        <v>780</v>
      </c>
      <c r="V442" s="63"/>
      <c r="W442" s="63"/>
      <c r="X442" s="63"/>
      <c r="Y442" s="63"/>
      <c r="Z442" s="63"/>
    </row>
    <row r="443" spans="1:27" s="41" customFormat="1" ht="24">
      <c r="A443" s="117"/>
      <c r="B443" s="122" t="s">
        <v>1663</v>
      </c>
      <c r="C443" s="118" t="s">
        <v>1991</v>
      </c>
      <c r="D443" s="119"/>
      <c r="E443" s="120"/>
      <c r="F443" s="119"/>
      <c r="G443" s="119" t="s">
        <v>1917</v>
      </c>
      <c r="H443" s="119"/>
      <c r="I443" s="119"/>
      <c r="J443" s="119" t="s">
        <v>1966</v>
      </c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1"/>
      <c r="W443" s="121"/>
      <c r="X443" s="121"/>
      <c r="Y443" s="121"/>
      <c r="Z443" s="121"/>
      <c r="AA443" s="41">
        <f>ROUND((142%*0.85*100),0)</f>
        <v>121</v>
      </c>
    </row>
    <row r="444" spans="1:27" s="41" customFormat="1" ht="24">
      <c r="A444" s="117"/>
      <c r="B444" s="122" t="s">
        <v>1666</v>
      </c>
      <c r="C444" s="118" t="s">
        <v>1992</v>
      </c>
      <c r="D444" s="119"/>
      <c r="E444" s="120"/>
      <c r="F444" s="119"/>
      <c r="G444" s="119" t="s">
        <v>1857</v>
      </c>
      <c r="H444" s="119"/>
      <c r="I444" s="119"/>
      <c r="J444" s="119" t="s">
        <v>1967</v>
      </c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1"/>
      <c r="W444" s="121"/>
      <c r="X444" s="121"/>
      <c r="Y444" s="121"/>
      <c r="Z444" s="121"/>
      <c r="AA444" s="41">
        <f>ROUND((95%*(0.85*0.8)*100),0)</f>
        <v>65</v>
      </c>
    </row>
    <row r="445" spans="1:26" ht="60">
      <c r="A445" s="74">
        <v>175</v>
      </c>
      <c r="B445" s="75" t="s">
        <v>764</v>
      </c>
      <c r="C445" s="76">
        <v>0.457</v>
      </c>
      <c r="D445" s="77">
        <v>1804.7</v>
      </c>
      <c r="E445" s="78" t="s">
        <v>765</v>
      </c>
      <c r="F445" s="77" t="s">
        <v>766</v>
      </c>
      <c r="G445" s="77" t="s">
        <v>781</v>
      </c>
      <c r="H445" s="77" t="s">
        <v>782</v>
      </c>
      <c r="I445" s="77" t="s">
        <v>783</v>
      </c>
      <c r="J445" s="77">
        <v>3676</v>
      </c>
      <c r="K445" s="78" t="s">
        <v>784</v>
      </c>
      <c r="L445" s="78" t="s">
        <v>42</v>
      </c>
      <c r="M445" s="78">
        <v>142</v>
      </c>
      <c r="N445" s="78">
        <v>95</v>
      </c>
      <c r="O445" s="78">
        <v>24</v>
      </c>
      <c r="P445" s="78">
        <v>14</v>
      </c>
      <c r="Q445" s="78">
        <v>253</v>
      </c>
      <c r="R445" s="78">
        <v>136</v>
      </c>
      <c r="S445" s="78">
        <v>0.85</v>
      </c>
      <c r="T445" s="78" t="s">
        <v>43</v>
      </c>
      <c r="U445" s="78" t="s">
        <v>785</v>
      </c>
      <c r="V445" s="63"/>
      <c r="W445" s="63"/>
      <c r="X445" s="63"/>
      <c r="Y445" s="63"/>
      <c r="Z445" s="63"/>
    </row>
    <row r="446" spans="1:27" s="41" customFormat="1" ht="24">
      <c r="A446" s="117"/>
      <c r="B446" s="122" t="s">
        <v>1663</v>
      </c>
      <c r="C446" s="118" t="s">
        <v>1991</v>
      </c>
      <c r="D446" s="119"/>
      <c r="E446" s="120"/>
      <c r="F446" s="119"/>
      <c r="G446" s="119" t="s">
        <v>1739</v>
      </c>
      <c r="H446" s="119"/>
      <c r="I446" s="119"/>
      <c r="J446" s="119" t="s">
        <v>1968</v>
      </c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1"/>
      <c r="W446" s="121"/>
      <c r="X446" s="121"/>
      <c r="Y446" s="121"/>
      <c r="Z446" s="121"/>
      <c r="AA446" s="41">
        <f>ROUND((142%*0.85*100),0)</f>
        <v>121</v>
      </c>
    </row>
    <row r="447" spans="1:27" s="41" customFormat="1" ht="24">
      <c r="A447" s="117"/>
      <c r="B447" s="122" t="s">
        <v>1666</v>
      </c>
      <c r="C447" s="118" t="s">
        <v>1992</v>
      </c>
      <c r="D447" s="119"/>
      <c r="E447" s="120"/>
      <c r="F447" s="119"/>
      <c r="G447" s="119" t="s">
        <v>1824</v>
      </c>
      <c r="H447" s="119"/>
      <c r="I447" s="119"/>
      <c r="J447" s="119" t="s">
        <v>1681</v>
      </c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1"/>
      <c r="W447" s="121"/>
      <c r="X447" s="121"/>
      <c r="Y447" s="121"/>
      <c r="Z447" s="121"/>
      <c r="AA447" s="41">
        <f>ROUND((95%*(0.85*0.8)*100),0)</f>
        <v>65</v>
      </c>
    </row>
    <row r="448" spans="1:26" ht="36">
      <c r="A448" s="74">
        <v>176</v>
      </c>
      <c r="B448" s="75" t="s">
        <v>786</v>
      </c>
      <c r="C448" s="76">
        <v>1.143</v>
      </c>
      <c r="D448" s="77">
        <v>3100.02</v>
      </c>
      <c r="E448" s="78" t="s">
        <v>787</v>
      </c>
      <c r="F448" s="77" t="s">
        <v>788</v>
      </c>
      <c r="G448" s="77" t="s">
        <v>789</v>
      </c>
      <c r="H448" s="77" t="s">
        <v>790</v>
      </c>
      <c r="I448" s="77" t="s">
        <v>791</v>
      </c>
      <c r="J448" s="77">
        <v>17357</v>
      </c>
      <c r="K448" s="78" t="s">
        <v>792</v>
      </c>
      <c r="L448" s="78" t="s">
        <v>42</v>
      </c>
      <c r="M448" s="78">
        <v>142</v>
      </c>
      <c r="N448" s="78">
        <v>95</v>
      </c>
      <c r="O448" s="78">
        <v>14</v>
      </c>
      <c r="P448" s="78">
        <v>8</v>
      </c>
      <c r="Q448" s="78">
        <v>150</v>
      </c>
      <c r="R448" s="78">
        <v>80</v>
      </c>
      <c r="S448" s="78">
        <v>0.85</v>
      </c>
      <c r="T448" s="78" t="s">
        <v>43</v>
      </c>
      <c r="U448" s="78" t="s">
        <v>793</v>
      </c>
      <c r="V448" s="63"/>
      <c r="W448" s="63"/>
      <c r="X448" s="63"/>
      <c r="Y448" s="63"/>
      <c r="Z448" s="63"/>
    </row>
    <row r="449" spans="1:27" s="41" customFormat="1" ht="24">
      <c r="A449" s="117"/>
      <c r="B449" s="122" t="s">
        <v>1663</v>
      </c>
      <c r="C449" s="118" t="s">
        <v>1991</v>
      </c>
      <c r="D449" s="119"/>
      <c r="E449" s="120"/>
      <c r="F449" s="119"/>
      <c r="G449" s="119" t="s">
        <v>1824</v>
      </c>
      <c r="H449" s="119"/>
      <c r="I449" s="119"/>
      <c r="J449" s="119" t="s">
        <v>1969</v>
      </c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1"/>
      <c r="W449" s="121"/>
      <c r="X449" s="121"/>
      <c r="Y449" s="121"/>
      <c r="Z449" s="121"/>
      <c r="AA449" s="41">
        <f>ROUND((142%*0.85*100),0)</f>
        <v>121</v>
      </c>
    </row>
    <row r="450" spans="1:27" s="41" customFormat="1" ht="24">
      <c r="A450" s="117"/>
      <c r="B450" s="122" t="s">
        <v>1666</v>
      </c>
      <c r="C450" s="118" t="s">
        <v>1992</v>
      </c>
      <c r="D450" s="119"/>
      <c r="E450" s="120"/>
      <c r="F450" s="119"/>
      <c r="G450" s="119" t="s">
        <v>1682</v>
      </c>
      <c r="H450" s="119"/>
      <c r="I450" s="119"/>
      <c r="J450" s="119" t="s">
        <v>1970</v>
      </c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1"/>
      <c r="W450" s="121"/>
      <c r="X450" s="121"/>
      <c r="Y450" s="121"/>
      <c r="Z450" s="121"/>
      <c r="AA450" s="41">
        <f>ROUND((95%*(0.85*0.8)*100),0)</f>
        <v>65</v>
      </c>
    </row>
    <row r="451" spans="1:26" ht="48">
      <c r="A451" s="74">
        <v>177</v>
      </c>
      <c r="B451" s="75" t="s">
        <v>794</v>
      </c>
      <c r="C451" s="76">
        <v>0.457</v>
      </c>
      <c r="D451" s="77">
        <v>1882.77</v>
      </c>
      <c r="E451" s="78" t="s">
        <v>795</v>
      </c>
      <c r="F451" s="77" t="s">
        <v>796</v>
      </c>
      <c r="G451" s="77" t="s">
        <v>797</v>
      </c>
      <c r="H451" s="77" t="s">
        <v>798</v>
      </c>
      <c r="I451" s="77" t="s">
        <v>799</v>
      </c>
      <c r="J451" s="77">
        <v>6815</v>
      </c>
      <c r="K451" s="78" t="s">
        <v>800</v>
      </c>
      <c r="L451" s="78" t="s">
        <v>42</v>
      </c>
      <c r="M451" s="78">
        <v>142</v>
      </c>
      <c r="N451" s="78">
        <v>95</v>
      </c>
      <c r="O451" s="78">
        <v>420</v>
      </c>
      <c r="P451" s="78">
        <v>239</v>
      </c>
      <c r="Q451" s="78">
        <v>4495</v>
      </c>
      <c r="R451" s="78">
        <v>2406</v>
      </c>
      <c r="S451" s="78">
        <v>0.85</v>
      </c>
      <c r="T451" s="78" t="s">
        <v>43</v>
      </c>
      <c r="U451" s="78" t="s">
        <v>801</v>
      </c>
      <c r="V451" s="63"/>
      <c r="W451" s="63"/>
      <c r="X451" s="63"/>
      <c r="Y451" s="63"/>
      <c r="Z451" s="63"/>
    </row>
    <row r="452" spans="1:27" s="41" customFormat="1" ht="24">
      <c r="A452" s="117"/>
      <c r="B452" s="122" t="s">
        <v>1663</v>
      </c>
      <c r="C452" s="118" t="s">
        <v>1991</v>
      </c>
      <c r="D452" s="119"/>
      <c r="E452" s="120"/>
      <c r="F452" s="119"/>
      <c r="G452" s="119" t="s">
        <v>1971</v>
      </c>
      <c r="H452" s="119"/>
      <c r="I452" s="119"/>
      <c r="J452" s="119" t="s">
        <v>1972</v>
      </c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1"/>
      <c r="W452" s="121"/>
      <c r="X452" s="121"/>
      <c r="Y452" s="121"/>
      <c r="Z452" s="121"/>
      <c r="AA452" s="41">
        <f>ROUND((142%*0.85*100),0)</f>
        <v>121</v>
      </c>
    </row>
    <row r="453" spans="1:27" s="41" customFormat="1" ht="24">
      <c r="A453" s="117"/>
      <c r="B453" s="122" t="s">
        <v>1666</v>
      </c>
      <c r="C453" s="118" t="s">
        <v>1992</v>
      </c>
      <c r="D453" s="119"/>
      <c r="E453" s="120"/>
      <c r="F453" s="119"/>
      <c r="G453" s="119" t="s">
        <v>1973</v>
      </c>
      <c r="H453" s="119"/>
      <c r="I453" s="119"/>
      <c r="J453" s="119" t="s">
        <v>1974</v>
      </c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1"/>
      <c r="W453" s="121"/>
      <c r="X453" s="121"/>
      <c r="Y453" s="121"/>
      <c r="Z453" s="121"/>
      <c r="AA453" s="41">
        <f>ROUND((95%*(0.85*0.8)*100),0)</f>
        <v>65</v>
      </c>
    </row>
    <row r="454" spans="1:26" ht="72">
      <c r="A454" s="69">
        <v>178</v>
      </c>
      <c r="B454" s="70" t="s">
        <v>802</v>
      </c>
      <c r="C454" s="71">
        <v>32.54</v>
      </c>
      <c r="D454" s="72">
        <v>538</v>
      </c>
      <c r="E454" s="73" t="s">
        <v>803</v>
      </c>
      <c r="F454" s="72"/>
      <c r="G454" s="72">
        <v>17507</v>
      </c>
      <c r="H454" s="72" t="s">
        <v>804</v>
      </c>
      <c r="I454" s="72"/>
      <c r="J454" s="72">
        <v>81569</v>
      </c>
      <c r="K454" s="73" t="s">
        <v>805</v>
      </c>
      <c r="L454" s="73" t="s">
        <v>48</v>
      </c>
      <c r="M454" s="73">
        <v>95</v>
      </c>
      <c r="N454" s="73">
        <v>50</v>
      </c>
      <c r="O454" s="73"/>
      <c r="P454" s="73"/>
      <c r="Q454" s="73"/>
      <c r="R454" s="73"/>
      <c r="S454" s="73">
        <v>0.85</v>
      </c>
      <c r="T454" s="73" t="s">
        <v>43</v>
      </c>
      <c r="U454" s="73"/>
      <c r="V454" s="63"/>
      <c r="W454" s="63"/>
      <c r="X454" s="63"/>
      <c r="Y454" s="63"/>
      <c r="Z454" s="63"/>
    </row>
    <row r="455" spans="1:26" ht="72">
      <c r="A455" s="74">
        <v>179</v>
      </c>
      <c r="B455" s="75" t="s">
        <v>806</v>
      </c>
      <c r="C455" s="76">
        <v>0.457</v>
      </c>
      <c r="D455" s="77">
        <v>45.04</v>
      </c>
      <c r="E455" s="78" t="s">
        <v>807</v>
      </c>
      <c r="F455" s="77">
        <v>0.8</v>
      </c>
      <c r="G455" s="77" t="s">
        <v>808</v>
      </c>
      <c r="H455" s="77" t="s">
        <v>809</v>
      </c>
      <c r="I455" s="77"/>
      <c r="J455" s="77">
        <v>151</v>
      </c>
      <c r="K455" s="78" t="s">
        <v>810</v>
      </c>
      <c r="L455" s="78" t="s">
        <v>42</v>
      </c>
      <c r="M455" s="78">
        <v>142</v>
      </c>
      <c r="N455" s="78">
        <v>95</v>
      </c>
      <c r="O455" s="78">
        <v>10</v>
      </c>
      <c r="P455" s="78">
        <v>6</v>
      </c>
      <c r="Q455" s="78">
        <v>101</v>
      </c>
      <c r="R455" s="78">
        <v>54</v>
      </c>
      <c r="S455" s="78">
        <v>0.85</v>
      </c>
      <c r="T455" s="78" t="s">
        <v>43</v>
      </c>
      <c r="U455" s="78">
        <v>1</v>
      </c>
      <c r="V455" s="63"/>
      <c r="W455" s="63"/>
      <c r="X455" s="63"/>
      <c r="Y455" s="63"/>
      <c r="Z455" s="63"/>
    </row>
    <row r="456" spans="1:27" s="41" customFormat="1" ht="24">
      <c r="A456" s="125"/>
      <c r="B456" s="129" t="s">
        <v>1663</v>
      </c>
      <c r="C456" s="126" t="s">
        <v>1991</v>
      </c>
      <c r="D456" s="127"/>
      <c r="E456" s="128"/>
      <c r="F456" s="127"/>
      <c r="G456" s="127" t="s">
        <v>1732</v>
      </c>
      <c r="H456" s="127"/>
      <c r="I456" s="127"/>
      <c r="J456" s="127" t="s">
        <v>1881</v>
      </c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1"/>
      <c r="W456" s="121"/>
      <c r="X456" s="121"/>
      <c r="Y456" s="121"/>
      <c r="Z456" s="121"/>
      <c r="AA456" s="41">
        <f>ROUND((142%*0.85*100),0)</f>
        <v>121</v>
      </c>
    </row>
    <row r="457" spans="1:27" s="41" customFormat="1" ht="24">
      <c r="A457" s="125"/>
      <c r="B457" s="129" t="s">
        <v>1666</v>
      </c>
      <c r="C457" s="126" t="s">
        <v>1992</v>
      </c>
      <c r="D457" s="127"/>
      <c r="E457" s="128"/>
      <c r="F457" s="127"/>
      <c r="G457" s="127" t="s">
        <v>1723</v>
      </c>
      <c r="H457" s="127"/>
      <c r="I457" s="127"/>
      <c r="J457" s="127" t="s">
        <v>1734</v>
      </c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1"/>
      <c r="W457" s="121"/>
      <c r="X457" s="121"/>
      <c r="Y457" s="121"/>
      <c r="Z457" s="121"/>
      <c r="AA457" s="41">
        <f>ROUND((95%*(0.85*0.8)*100),0)</f>
        <v>65</v>
      </c>
    </row>
    <row r="458" spans="1:26" ht="72">
      <c r="A458" s="74">
        <v>180</v>
      </c>
      <c r="B458" s="75" t="s">
        <v>802</v>
      </c>
      <c r="C458" s="76">
        <v>5.438</v>
      </c>
      <c r="D458" s="77">
        <v>538</v>
      </c>
      <c r="E458" s="78" t="s">
        <v>803</v>
      </c>
      <c r="F458" s="77"/>
      <c r="G458" s="77">
        <v>2926</v>
      </c>
      <c r="H458" s="77" t="s">
        <v>811</v>
      </c>
      <c r="I458" s="77"/>
      <c r="J458" s="77">
        <v>13632</v>
      </c>
      <c r="K458" s="78" t="s">
        <v>812</v>
      </c>
      <c r="L458" s="78" t="s">
        <v>48</v>
      </c>
      <c r="M458" s="78">
        <v>142</v>
      </c>
      <c r="N458" s="78">
        <v>95</v>
      </c>
      <c r="O458" s="78"/>
      <c r="P458" s="78"/>
      <c r="Q458" s="78"/>
      <c r="R458" s="78"/>
      <c r="S458" s="78">
        <v>0.85</v>
      </c>
      <c r="T458" s="78" t="s">
        <v>43</v>
      </c>
      <c r="U458" s="78"/>
      <c r="V458" s="63"/>
      <c r="W458" s="63"/>
      <c r="X458" s="63"/>
      <c r="Y458" s="63"/>
      <c r="Z458" s="63"/>
    </row>
    <row r="459" spans="1:26" ht="36">
      <c r="A459" s="175" t="s">
        <v>813</v>
      </c>
      <c r="B459" s="176"/>
      <c r="C459" s="176"/>
      <c r="D459" s="176"/>
      <c r="E459" s="176"/>
      <c r="F459" s="176"/>
      <c r="G459" s="72">
        <v>612153</v>
      </c>
      <c r="H459" s="72" t="s">
        <v>814</v>
      </c>
      <c r="I459" s="72" t="s">
        <v>815</v>
      </c>
      <c r="J459" s="72">
        <v>3041750</v>
      </c>
      <c r="K459" s="73" t="s">
        <v>816</v>
      </c>
      <c r="L459" s="73"/>
      <c r="M459" s="73"/>
      <c r="N459" s="73"/>
      <c r="O459" s="73"/>
      <c r="P459" s="73"/>
      <c r="Q459" s="73"/>
      <c r="R459" s="73"/>
      <c r="S459" s="73"/>
      <c r="T459" s="73"/>
      <c r="U459" s="73" t="s">
        <v>817</v>
      </c>
      <c r="V459" s="63"/>
      <c r="W459" s="63"/>
      <c r="X459" s="63"/>
      <c r="Y459" s="63"/>
      <c r="Z459" s="63"/>
    </row>
    <row r="460" spans="1:26" ht="12.75">
      <c r="A460" s="175" t="s">
        <v>818</v>
      </c>
      <c r="B460" s="176"/>
      <c r="C460" s="176"/>
      <c r="D460" s="176"/>
      <c r="E460" s="176"/>
      <c r="F460" s="176"/>
      <c r="G460" s="72"/>
      <c r="H460" s="72"/>
      <c r="I460" s="72"/>
      <c r="J460" s="72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63"/>
      <c r="W460" s="63"/>
      <c r="X460" s="63"/>
      <c r="Y460" s="63"/>
      <c r="Z460" s="63"/>
    </row>
    <row r="461" spans="1:26" ht="12.75">
      <c r="A461" s="175" t="s">
        <v>819</v>
      </c>
      <c r="B461" s="176"/>
      <c r="C461" s="176"/>
      <c r="D461" s="176"/>
      <c r="E461" s="176"/>
      <c r="F461" s="176"/>
      <c r="G461" s="72">
        <v>53523</v>
      </c>
      <c r="H461" s="72"/>
      <c r="I461" s="72"/>
      <c r="J461" s="72">
        <v>673911</v>
      </c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63"/>
      <c r="W461" s="63"/>
      <c r="X461" s="63"/>
      <c r="Y461" s="63"/>
      <c r="Z461" s="63"/>
    </row>
    <row r="462" spans="1:26" ht="12.75">
      <c r="A462" s="175" t="s">
        <v>820</v>
      </c>
      <c r="B462" s="176"/>
      <c r="C462" s="176"/>
      <c r="D462" s="176"/>
      <c r="E462" s="176"/>
      <c r="F462" s="176"/>
      <c r="G462" s="72">
        <v>470112</v>
      </c>
      <c r="H462" s="72"/>
      <c r="I462" s="72"/>
      <c r="J462" s="72">
        <v>1927837</v>
      </c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63"/>
      <c r="W462" s="63"/>
      <c r="X462" s="63"/>
      <c r="Y462" s="63"/>
      <c r="Z462" s="63"/>
    </row>
    <row r="463" spans="1:26" ht="12.75">
      <c r="A463" s="175" t="s">
        <v>821</v>
      </c>
      <c r="B463" s="176"/>
      <c r="C463" s="176"/>
      <c r="D463" s="176"/>
      <c r="E463" s="176"/>
      <c r="F463" s="176"/>
      <c r="G463" s="72">
        <v>97782</v>
      </c>
      <c r="H463" s="72"/>
      <c r="I463" s="72"/>
      <c r="J463" s="72">
        <v>556628</v>
      </c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63"/>
      <c r="W463" s="63"/>
      <c r="X463" s="63"/>
      <c r="Y463" s="63"/>
      <c r="Z463" s="63"/>
    </row>
    <row r="464" spans="1:26" ht="12.75">
      <c r="A464" s="173" t="s">
        <v>822</v>
      </c>
      <c r="B464" s="174"/>
      <c r="C464" s="174"/>
      <c r="D464" s="174"/>
      <c r="E464" s="174"/>
      <c r="F464" s="174"/>
      <c r="G464" s="72">
        <v>58846</v>
      </c>
      <c r="H464" s="72"/>
      <c r="I464" s="72"/>
      <c r="J464" s="72">
        <v>629750</v>
      </c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63"/>
      <c r="W464" s="63"/>
      <c r="X464" s="63"/>
      <c r="Y464" s="63"/>
      <c r="Z464" s="63"/>
    </row>
    <row r="465" spans="1:26" ht="12.75">
      <c r="A465" s="173" t="s">
        <v>823</v>
      </c>
      <c r="B465" s="174"/>
      <c r="C465" s="174"/>
      <c r="D465" s="174"/>
      <c r="E465" s="174"/>
      <c r="F465" s="174"/>
      <c r="G465" s="72">
        <v>31900</v>
      </c>
      <c r="H465" s="72"/>
      <c r="I465" s="72"/>
      <c r="J465" s="72">
        <v>321299</v>
      </c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63"/>
      <c r="W465" s="63"/>
      <c r="X465" s="63"/>
      <c r="Y465" s="63"/>
      <c r="Z465" s="63"/>
    </row>
    <row r="466" spans="1:26" ht="12.75" customHeight="1">
      <c r="A466" s="173" t="s">
        <v>824</v>
      </c>
      <c r="B466" s="174"/>
      <c r="C466" s="174"/>
      <c r="D466" s="174"/>
      <c r="E466" s="174"/>
      <c r="F466" s="174"/>
      <c r="G466" s="72"/>
      <c r="H466" s="72"/>
      <c r="I466" s="72"/>
      <c r="J466" s="72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63"/>
      <c r="W466" s="63"/>
      <c r="X466" s="63"/>
      <c r="Y466" s="63"/>
      <c r="Z466" s="63"/>
    </row>
    <row r="467" spans="1:26" ht="12.75">
      <c r="A467" s="175" t="s">
        <v>825</v>
      </c>
      <c r="B467" s="176"/>
      <c r="C467" s="176"/>
      <c r="D467" s="176"/>
      <c r="E467" s="176"/>
      <c r="F467" s="176"/>
      <c r="G467" s="72">
        <v>680613</v>
      </c>
      <c r="H467" s="72"/>
      <c r="I467" s="72"/>
      <c r="J467" s="72">
        <v>3830772</v>
      </c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63"/>
      <c r="W467" s="63"/>
      <c r="X467" s="63"/>
      <c r="Y467" s="63"/>
      <c r="Z467" s="63"/>
    </row>
    <row r="468" spans="1:26" ht="12.75">
      <c r="A468" s="175" t="s">
        <v>826</v>
      </c>
      <c r="B468" s="176"/>
      <c r="C468" s="176"/>
      <c r="D468" s="176"/>
      <c r="E468" s="176"/>
      <c r="F468" s="176"/>
      <c r="G468" s="72">
        <v>22286</v>
      </c>
      <c r="H468" s="72"/>
      <c r="I468" s="72"/>
      <c r="J468" s="72">
        <v>162027</v>
      </c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63"/>
      <c r="W468" s="63"/>
      <c r="X468" s="63"/>
      <c r="Y468" s="63"/>
      <c r="Z468" s="63"/>
    </row>
    <row r="469" spans="1:26" ht="12.75">
      <c r="A469" s="175" t="s">
        <v>827</v>
      </c>
      <c r="B469" s="176"/>
      <c r="C469" s="176"/>
      <c r="D469" s="176"/>
      <c r="E469" s="176"/>
      <c r="F469" s="176"/>
      <c r="G469" s="72">
        <v>702899</v>
      </c>
      <c r="H469" s="72"/>
      <c r="I469" s="72"/>
      <c r="J469" s="72">
        <v>3992799</v>
      </c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63"/>
      <c r="W469" s="63"/>
      <c r="X469" s="63"/>
      <c r="Y469" s="63"/>
      <c r="Z469" s="63"/>
    </row>
    <row r="470" spans="1:26" s="132" customFormat="1" ht="12.75">
      <c r="A470" s="160" t="s">
        <v>828</v>
      </c>
      <c r="B470" s="161"/>
      <c r="C470" s="161"/>
      <c r="D470" s="161"/>
      <c r="E470" s="161"/>
      <c r="F470" s="162"/>
      <c r="G470" s="138">
        <v>702899</v>
      </c>
      <c r="H470" s="138"/>
      <c r="I470" s="138"/>
      <c r="J470" s="138">
        <v>3992799</v>
      </c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56"/>
      <c r="W470" s="56"/>
      <c r="X470" s="56"/>
      <c r="Y470" s="56"/>
      <c r="Z470" s="56"/>
    </row>
    <row r="471" spans="1:26" s="136" customFormat="1" ht="12.75">
      <c r="A471" s="163" t="s">
        <v>1975</v>
      </c>
      <c r="B471" s="164"/>
      <c r="C471" s="164"/>
      <c r="D471" s="164"/>
      <c r="E471" s="164"/>
      <c r="F471" s="165"/>
      <c r="G471" s="142">
        <v>110</v>
      </c>
      <c r="H471" s="140"/>
      <c r="I471" s="140"/>
      <c r="J471" s="142">
        <v>93</v>
      </c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35"/>
      <c r="W471" s="135"/>
      <c r="X471" s="135"/>
      <c r="Y471" s="135"/>
      <c r="Z471" s="135"/>
    </row>
    <row r="472" spans="1:26" s="136" customFormat="1" ht="12.75">
      <c r="A472" s="163" t="s">
        <v>1976</v>
      </c>
      <c r="B472" s="164"/>
      <c r="C472" s="164"/>
      <c r="D472" s="164"/>
      <c r="E472" s="164"/>
      <c r="F472" s="165"/>
      <c r="G472" s="142">
        <v>60</v>
      </c>
      <c r="H472" s="140"/>
      <c r="I472" s="140"/>
      <c r="J472" s="142">
        <v>48</v>
      </c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35"/>
      <c r="W472" s="135"/>
      <c r="X472" s="135"/>
      <c r="Y472" s="135"/>
      <c r="Z472" s="135"/>
    </row>
    <row r="473" spans="1:26" ht="36">
      <c r="A473" s="175" t="s">
        <v>829</v>
      </c>
      <c r="B473" s="176"/>
      <c r="C473" s="176"/>
      <c r="D473" s="176"/>
      <c r="E473" s="176"/>
      <c r="F473" s="176"/>
      <c r="G473" s="72">
        <v>612153</v>
      </c>
      <c r="H473" s="72" t="s">
        <v>814</v>
      </c>
      <c r="I473" s="72" t="s">
        <v>815</v>
      </c>
      <c r="J473" s="72">
        <v>3041750</v>
      </c>
      <c r="K473" s="73" t="s">
        <v>816</v>
      </c>
      <c r="L473" s="73"/>
      <c r="M473" s="73"/>
      <c r="N473" s="73"/>
      <c r="O473" s="73"/>
      <c r="P473" s="73"/>
      <c r="Q473" s="73"/>
      <c r="R473" s="73"/>
      <c r="S473" s="73"/>
      <c r="T473" s="73"/>
      <c r="U473" s="73" t="s">
        <v>817</v>
      </c>
      <c r="V473" s="63"/>
      <c r="W473" s="63"/>
      <c r="X473" s="63"/>
      <c r="Y473" s="63"/>
      <c r="Z473" s="63"/>
    </row>
    <row r="474" spans="1:26" ht="12.75">
      <c r="A474" s="175" t="s">
        <v>818</v>
      </c>
      <c r="B474" s="176"/>
      <c r="C474" s="176"/>
      <c r="D474" s="176"/>
      <c r="E474" s="176"/>
      <c r="F474" s="176"/>
      <c r="G474" s="72"/>
      <c r="H474" s="72"/>
      <c r="I474" s="72"/>
      <c r="J474" s="72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63"/>
      <c r="W474" s="63"/>
      <c r="X474" s="63"/>
      <c r="Y474" s="63"/>
      <c r="Z474" s="63"/>
    </row>
    <row r="475" spans="1:26" ht="12.75">
      <c r="A475" s="175" t="s">
        <v>819</v>
      </c>
      <c r="B475" s="176"/>
      <c r="C475" s="176"/>
      <c r="D475" s="176"/>
      <c r="E475" s="176"/>
      <c r="F475" s="176"/>
      <c r="G475" s="72">
        <v>53523</v>
      </c>
      <c r="H475" s="72"/>
      <c r="I475" s="72"/>
      <c r="J475" s="72">
        <v>673911</v>
      </c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63"/>
      <c r="W475" s="63"/>
      <c r="X475" s="63"/>
      <c r="Y475" s="63"/>
      <c r="Z475" s="63"/>
    </row>
    <row r="476" spans="1:26" ht="12.75">
      <c r="A476" s="175" t="s">
        <v>820</v>
      </c>
      <c r="B476" s="176"/>
      <c r="C476" s="176"/>
      <c r="D476" s="176"/>
      <c r="E476" s="176"/>
      <c r="F476" s="176"/>
      <c r="G476" s="72">
        <v>470112</v>
      </c>
      <c r="H476" s="72"/>
      <c r="I476" s="72"/>
      <c r="J476" s="72">
        <v>1927837</v>
      </c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63"/>
      <c r="W476" s="63"/>
      <c r="X476" s="63"/>
      <c r="Y476" s="63"/>
      <c r="Z476" s="63"/>
    </row>
    <row r="477" spans="1:26" ht="12.75">
      <c r="A477" s="175" t="s">
        <v>821</v>
      </c>
      <c r="B477" s="176"/>
      <c r="C477" s="176"/>
      <c r="D477" s="176"/>
      <c r="E477" s="176"/>
      <c r="F477" s="176"/>
      <c r="G477" s="72">
        <v>97782</v>
      </c>
      <c r="H477" s="72"/>
      <c r="I477" s="72"/>
      <c r="J477" s="72">
        <v>556628</v>
      </c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63"/>
      <c r="W477" s="63"/>
      <c r="X477" s="63"/>
      <c r="Y477" s="63"/>
      <c r="Z477" s="63"/>
    </row>
    <row r="478" spans="1:26" ht="12.75">
      <c r="A478" s="173" t="s">
        <v>822</v>
      </c>
      <c r="B478" s="174"/>
      <c r="C478" s="174"/>
      <c r="D478" s="174"/>
      <c r="E478" s="174"/>
      <c r="F478" s="174"/>
      <c r="G478" s="72">
        <v>58846</v>
      </c>
      <c r="H478" s="72"/>
      <c r="I478" s="72"/>
      <c r="J478" s="72">
        <v>629750</v>
      </c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63"/>
      <c r="W478" s="63"/>
      <c r="X478" s="63"/>
      <c r="Y478" s="63"/>
      <c r="Z478" s="63"/>
    </row>
    <row r="479" spans="1:26" ht="12.75">
      <c r="A479" s="173" t="s">
        <v>823</v>
      </c>
      <c r="B479" s="174"/>
      <c r="C479" s="174"/>
      <c r="D479" s="174"/>
      <c r="E479" s="174"/>
      <c r="F479" s="174"/>
      <c r="G479" s="72">
        <v>31900</v>
      </c>
      <c r="H479" s="72"/>
      <c r="I479" s="72"/>
      <c r="J479" s="72">
        <v>321299</v>
      </c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63"/>
      <c r="W479" s="63"/>
      <c r="X479" s="63"/>
      <c r="Y479" s="63"/>
      <c r="Z479" s="63"/>
    </row>
    <row r="480" spans="1:26" ht="12.75">
      <c r="A480" s="173" t="s">
        <v>830</v>
      </c>
      <c r="B480" s="174"/>
      <c r="C480" s="174"/>
      <c r="D480" s="174"/>
      <c r="E480" s="174"/>
      <c r="F480" s="174"/>
      <c r="G480" s="72"/>
      <c r="H480" s="72"/>
      <c r="I480" s="72"/>
      <c r="J480" s="72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63"/>
      <c r="W480" s="63"/>
      <c r="X480" s="63"/>
      <c r="Y480" s="63"/>
      <c r="Z480" s="63"/>
    </row>
    <row r="481" spans="1:26" ht="12.75">
      <c r="A481" s="175" t="s">
        <v>825</v>
      </c>
      <c r="B481" s="176"/>
      <c r="C481" s="176"/>
      <c r="D481" s="176"/>
      <c r="E481" s="176"/>
      <c r="F481" s="176"/>
      <c r="G481" s="72">
        <v>680613</v>
      </c>
      <c r="H481" s="72"/>
      <c r="I481" s="72"/>
      <c r="J481" s="72">
        <v>3830772</v>
      </c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63"/>
      <c r="W481" s="63"/>
      <c r="X481" s="63"/>
      <c r="Y481" s="63"/>
      <c r="Z481" s="63"/>
    </row>
    <row r="482" spans="1:26" ht="12.75">
      <c r="A482" s="175" t="s">
        <v>826</v>
      </c>
      <c r="B482" s="176"/>
      <c r="C482" s="176"/>
      <c r="D482" s="176"/>
      <c r="E482" s="176"/>
      <c r="F482" s="176"/>
      <c r="G482" s="72">
        <v>22286</v>
      </c>
      <c r="H482" s="72"/>
      <c r="I482" s="72"/>
      <c r="J482" s="72">
        <v>162027</v>
      </c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63"/>
      <c r="W482" s="63"/>
      <c r="X482" s="63"/>
      <c r="Y482" s="63"/>
      <c r="Z482" s="63"/>
    </row>
    <row r="483" spans="1:26" ht="12.75">
      <c r="A483" s="175" t="s">
        <v>827</v>
      </c>
      <c r="B483" s="176"/>
      <c r="C483" s="176"/>
      <c r="D483" s="176"/>
      <c r="E483" s="176"/>
      <c r="F483" s="176"/>
      <c r="G483" s="72">
        <v>702899</v>
      </c>
      <c r="H483" s="72"/>
      <c r="I483" s="72"/>
      <c r="J483" s="72">
        <v>3992799</v>
      </c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63"/>
      <c r="W483" s="63"/>
      <c r="X483" s="63"/>
      <c r="Y483" s="63"/>
      <c r="Z483" s="63"/>
    </row>
    <row r="484" spans="1:26" s="132" customFormat="1" ht="12.75">
      <c r="A484" s="160" t="s">
        <v>831</v>
      </c>
      <c r="B484" s="161"/>
      <c r="C484" s="161"/>
      <c r="D484" s="161"/>
      <c r="E484" s="161"/>
      <c r="F484" s="162"/>
      <c r="G484" s="130">
        <v>702899</v>
      </c>
      <c r="H484" s="130"/>
      <c r="I484" s="130"/>
      <c r="J484" s="130">
        <v>3992799</v>
      </c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56"/>
      <c r="W484" s="56"/>
      <c r="X484" s="56"/>
      <c r="Y484" s="56"/>
      <c r="Z484" s="56"/>
    </row>
    <row r="485" spans="1:26" s="136" customFormat="1" ht="12.75">
      <c r="A485" s="163" t="s">
        <v>1975</v>
      </c>
      <c r="B485" s="164"/>
      <c r="C485" s="164"/>
      <c r="D485" s="164"/>
      <c r="E485" s="164"/>
      <c r="F485" s="165"/>
      <c r="G485" s="137">
        <v>110</v>
      </c>
      <c r="H485" s="133"/>
      <c r="I485" s="133"/>
      <c r="J485" s="137">
        <v>93</v>
      </c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5"/>
      <c r="W485" s="135"/>
      <c r="X485" s="135"/>
      <c r="Y485" s="135"/>
      <c r="Z485" s="135"/>
    </row>
    <row r="486" spans="1:26" s="136" customFormat="1" ht="12.75">
      <c r="A486" s="163" t="s">
        <v>1976</v>
      </c>
      <c r="B486" s="164"/>
      <c r="C486" s="164"/>
      <c r="D486" s="164"/>
      <c r="E486" s="164"/>
      <c r="F486" s="165"/>
      <c r="G486" s="137">
        <v>60</v>
      </c>
      <c r="H486" s="133"/>
      <c r="I486" s="133"/>
      <c r="J486" s="137">
        <v>48</v>
      </c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5"/>
      <c r="W486" s="135"/>
      <c r="X486" s="135"/>
      <c r="Y486" s="135"/>
      <c r="Z486" s="135"/>
    </row>
    <row r="487" spans="1:26" ht="12.75">
      <c r="A487" s="146"/>
      <c r="B487" s="147" t="s">
        <v>2000</v>
      </c>
      <c r="C487" s="148" t="s">
        <v>2001</v>
      </c>
      <c r="D487" s="144" t="s">
        <v>2002</v>
      </c>
      <c r="E487" s="149" t="s">
        <v>2003</v>
      </c>
      <c r="F487" s="61"/>
      <c r="G487" s="61"/>
      <c r="H487" s="61"/>
      <c r="I487" s="61"/>
      <c r="J487" s="144">
        <v>4297270</v>
      </c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3"/>
      <c r="W487" s="63"/>
      <c r="X487" s="63"/>
      <c r="Y487" s="63"/>
      <c r="Z487" s="63"/>
    </row>
    <row r="488" spans="1:26" ht="12.75">
      <c r="A488" s="145"/>
      <c r="B488" s="145" t="s">
        <v>2004</v>
      </c>
      <c r="C488" s="145"/>
      <c r="D488" s="145"/>
      <c r="E488" s="145"/>
      <c r="F488" s="64"/>
      <c r="G488" s="64"/>
      <c r="H488" s="64"/>
      <c r="I488" s="145"/>
      <c r="J488" s="145">
        <v>773508</v>
      </c>
      <c r="K488" s="145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3"/>
      <c r="W488" s="63"/>
      <c r="X488" s="63"/>
      <c r="Y488" s="63"/>
      <c r="Z488" s="63"/>
    </row>
    <row r="489" spans="1:26" ht="12.75">
      <c r="A489" s="145"/>
      <c r="B489" s="145" t="s">
        <v>2005</v>
      </c>
      <c r="C489" s="145"/>
      <c r="D489" s="145"/>
      <c r="E489" s="145"/>
      <c r="F489" s="64"/>
      <c r="G489" s="64"/>
      <c r="H489" s="64"/>
      <c r="I489" s="145"/>
      <c r="J489" s="145">
        <v>5070778</v>
      </c>
      <c r="K489" s="145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3"/>
      <c r="W489" s="63"/>
      <c r="X489" s="63"/>
      <c r="Y489" s="63"/>
      <c r="Z489" s="63"/>
    </row>
    <row r="490" spans="1:26" ht="12.75">
      <c r="A490" s="145"/>
      <c r="B490" s="145"/>
      <c r="C490" s="145"/>
      <c r="D490" s="145"/>
      <c r="E490" s="145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3"/>
      <c r="W490" s="63"/>
      <c r="X490" s="63"/>
      <c r="Y490" s="63"/>
      <c r="Z490" s="63"/>
    </row>
    <row r="491" spans="1:26" ht="12.75">
      <c r="A491" s="177" t="s">
        <v>832</v>
      </c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178"/>
      <c r="O491" s="178"/>
      <c r="P491" s="178"/>
      <c r="Q491" s="178"/>
      <c r="R491" s="178"/>
      <c r="S491" s="178"/>
      <c r="T491" s="64"/>
      <c r="U491" s="64"/>
      <c r="V491" s="63"/>
      <c r="W491" s="63"/>
      <c r="X491" s="63"/>
      <c r="Y491" s="63"/>
      <c r="Z491" s="63"/>
    </row>
    <row r="492" spans="1:26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3"/>
      <c r="W492" s="63"/>
      <c r="X492" s="63"/>
      <c r="Y492" s="63"/>
      <c r="Z492" s="63"/>
    </row>
    <row r="493" spans="1:26" ht="12.75">
      <c r="A493" s="169" t="s">
        <v>833</v>
      </c>
      <c r="B493" s="170"/>
      <c r="C493" s="170"/>
      <c r="D493" s="170"/>
      <c r="E493" s="170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79" t="s">
        <v>834</v>
      </c>
      <c r="U493" s="79" t="s">
        <v>835</v>
      </c>
      <c r="V493" s="63"/>
      <c r="W493" s="63"/>
      <c r="X493" s="63"/>
      <c r="Y493" s="63"/>
      <c r="Z493" s="63"/>
    </row>
    <row r="494" spans="1:26" ht="12.75">
      <c r="A494" s="171" t="s">
        <v>836</v>
      </c>
      <c r="B494" s="172"/>
      <c r="C494" s="17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80"/>
      <c r="U494" s="83"/>
      <c r="V494" s="63"/>
      <c r="W494" s="63"/>
      <c r="X494" s="63"/>
      <c r="Y494" s="63"/>
      <c r="Z494" s="63"/>
    </row>
    <row r="495" spans="1:26" ht="12.75">
      <c r="A495" s="168" t="s">
        <v>837</v>
      </c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80"/>
      <c r="U495" s="83"/>
      <c r="V495" s="63"/>
      <c r="W495" s="63"/>
      <c r="X495" s="63"/>
      <c r="Y495" s="63"/>
      <c r="Z495" s="63"/>
    </row>
    <row r="496" spans="1:26" ht="12.75">
      <c r="A496" s="166" t="s">
        <v>838</v>
      </c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81">
        <v>130</v>
      </c>
      <c r="U496" s="84">
        <v>89</v>
      </c>
      <c r="V496" s="63"/>
      <c r="W496" s="63"/>
      <c r="X496" s="63"/>
      <c r="Y496" s="63"/>
      <c r="Z496" s="63"/>
    </row>
    <row r="497" spans="1:26" ht="12.75">
      <c r="A497" s="166" t="s">
        <v>839</v>
      </c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81"/>
      <c r="U497" s="84"/>
      <c r="V497" s="63"/>
      <c r="W497" s="63"/>
      <c r="X497" s="63"/>
      <c r="Y497" s="63"/>
      <c r="Z497" s="63"/>
    </row>
    <row r="498" spans="1:26" ht="12.75">
      <c r="A498" s="166" t="s">
        <v>840</v>
      </c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81"/>
      <c r="U498" s="84"/>
      <c r="V498" s="63"/>
      <c r="W498" s="63"/>
      <c r="X498" s="63"/>
      <c r="Y498" s="63"/>
      <c r="Z498" s="63"/>
    </row>
    <row r="499" spans="1:26" ht="12.75">
      <c r="A499" s="166" t="s">
        <v>841</v>
      </c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81"/>
      <c r="U499" s="84"/>
      <c r="V499" s="63"/>
      <c r="W499" s="63"/>
      <c r="X499" s="63"/>
      <c r="Y499" s="63"/>
      <c r="Z499" s="63"/>
    </row>
    <row r="500" spans="1:26" ht="12.75">
      <c r="A500" s="166" t="s">
        <v>842</v>
      </c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81"/>
      <c r="U500" s="84"/>
      <c r="V500" s="63"/>
      <c r="W500" s="63"/>
      <c r="X500" s="63"/>
      <c r="Y500" s="63"/>
      <c r="Z500" s="63"/>
    </row>
    <row r="501" spans="1:26" ht="12.75">
      <c r="A501" s="166" t="s">
        <v>843</v>
      </c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81"/>
      <c r="U501" s="84"/>
      <c r="V501" s="63"/>
      <c r="W501" s="63"/>
      <c r="X501" s="63"/>
      <c r="Y501" s="63"/>
      <c r="Z501" s="63"/>
    </row>
    <row r="502" spans="1:26" ht="12.75">
      <c r="A502" s="166" t="s">
        <v>844</v>
      </c>
      <c r="B502" s="167"/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81"/>
      <c r="U502" s="84"/>
      <c r="V502" s="63"/>
      <c r="W502" s="63"/>
      <c r="X502" s="63"/>
      <c r="Y502" s="63"/>
      <c r="Z502" s="63"/>
    </row>
    <row r="503" spans="1:26" ht="12.75">
      <c r="A503" s="166" t="s">
        <v>845</v>
      </c>
      <c r="B503" s="167"/>
      <c r="C503" s="167"/>
      <c r="D503" s="167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81"/>
      <c r="U503" s="84"/>
      <c r="V503" s="63"/>
      <c r="W503" s="63"/>
      <c r="X503" s="63"/>
      <c r="Y503" s="63"/>
      <c r="Z503" s="63"/>
    </row>
    <row r="504" spans="1:26" ht="12.75">
      <c r="A504" s="166" t="s">
        <v>846</v>
      </c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81"/>
      <c r="U504" s="84"/>
      <c r="V504" s="63"/>
      <c r="W504" s="63"/>
      <c r="X504" s="63"/>
      <c r="Y504" s="63"/>
      <c r="Z504" s="63"/>
    </row>
    <row r="505" spans="1:26" ht="12.75">
      <c r="A505" s="166" t="s">
        <v>847</v>
      </c>
      <c r="B505" s="167"/>
      <c r="C505" s="167"/>
      <c r="D505" s="167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81"/>
      <c r="U505" s="84"/>
      <c r="V505" s="63"/>
      <c r="W505" s="63"/>
      <c r="X505" s="63"/>
      <c r="Y505" s="63"/>
      <c r="Z505" s="63"/>
    </row>
    <row r="506" spans="1:26" ht="12.75">
      <c r="A506" s="166" t="s">
        <v>848</v>
      </c>
      <c r="B506" s="167"/>
      <c r="C506" s="167"/>
      <c r="D506" s="167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81"/>
      <c r="U506" s="84"/>
      <c r="V506" s="63"/>
      <c r="W506" s="63"/>
      <c r="X506" s="63"/>
      <c r="Y506" s="63"/>
      <c r="Z506" s="63"/>
    </row>
    <row r="507" spans="1:26" ht="12.75">
      <c r="A507" s="166" t="s">
        <v>849</v>
      </c>
      <c r="B507" s="167"/>
      <c r="C507" s="167"/>
      <c r="D507" s="167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81"/>
      <c r="U507" s="84"/>
      <c r="V507" s="63"/>
      <c r="W507" s="63"/>
      <c r="X507" s="63"/>
      <c r="Y507" s="63"/>
      <c r="Z507" s="63"/>
    </row>
    <row r="508" spans="1:26" ht="12.75">
      <c r="A508" s="166" t="s">
        <v>850</v>
      </c>
      <c r="B508" s="167"/>
      <c r="C508" s="167"/>
      <c r="D508" s="167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81"/>
      <c r="U508" s="84"/>
      <c r="V508" s="63"/>
      <c r="W508" s="63"/>
      <c r="X508" s="63"/>
      <c r="Y508" s="63"/>
      <c r="Z508" s="63"/>
    </row>
    <row r="509" spans="1:26" ht="12.75">
      <c r="A509" s="166" t="s">
        <v>851</v>
      </c>
      <c r="B509" s="167"/>
      <c r="C509" s="167"/>
      <c r="D509" s="167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81"/>
      <c r="U509" s="84"/>
      <c r="V509" s="63"/>
      <c r="W509" s="63"/>
      <c r="X509" s="63"/>
      <c r="Y509" s="63"/>
      <c r="Z509" s="63"/>
    </row>
    <row r="510" spans="1:26" ht="12.75">
      <c r="A510" s="166" t="s">
        <v>852</v>
      </c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81"/>
      <c r="U510" s="84"/>
      <c r="V510" s="63"/>
      <c r="W510" s="63"/>
      <c r="X510" s="63"/>
      <c r="Y510" s="63"/>
      <c r="Z510" s="63"/>
    </row>
    <row r="511" spans="1:26" ht="12.75">
      <c r="A511" s="166" t="s">
        <v>853</v>
      </c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81"/>
      <c r="U511" s="84"/>
      <c r="V511" s="63"/>
      <c r="W511" s="63"/>
      <c r="X511" s="63"/>
      <c r="Y511" s="63"/>
      <c r="Z511" s="63"/>
    </row>
    <row r="512" spans="1:26" ht="12.75">
      <c r="A512" s="166" t="s">
        <v>854</v>
      </c>
      <c r="B512" s="167"/>
      <c r="C512" s="167"/>
      <c r="D512" s="167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81"/>
      <c r="U512" s="84"/>
      <c r="V512" s="63"/>
      <c r="W512" s="63"/>
      <c r="X512" s="63"/>
      <c r="Y512" s="63"/>
      <c r="Z512" s="63"/>
    </row>
    <row r="513" spans="1:26" ht="12.75">
      <c r="A513" s="166" t="s">
        <v>855</v>
      </c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81"/>
      <c r="U513" s="84"/>
      <c r="V513" s="63"/>
      <c r="W513" s="63"/>
      <c r="X513" s="63"/>
      <c r="Y513" s="63"/>
      <c r="Z513" s="63"/>
    </row>
    <row r="514" spans="1:26" ht="12.75">
      <c r="A514" s="166" t="s">
        <v>856</v>
      </c>
      <c r="B514" s="167"/>
      <c r="C514" s="167"/>
      <c r="D514" s="167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81"/>
      <c r="U514" s="84"/>
      <c r="V514" s="63"/>
      <c r="W514" s="63"/>
      <c r="X514" s="63"/>
      <c r="Y514" s="63"/>
      <c r="Z514" s="63"/>
    </row>
    <row r="515" spans="1:26" ht="12.75">
      <c r="A515" s="166" t="s">
        <v>857</v>
      </c>
      <c r="B515" s="167"/>
      <c r="C515" s="167"/>
      <c r="D515" s="167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81"/>
      <c r="U515" s="84"/>
      <c r="V515" s="63"/>
      <c r="W515" s="63"/>
      <c r="X515" s="63"/>
      <c r="Y515" s="63"/>
      <c r="Z515" s="63"/>
    </row>
    <row r="516" spans="1:26" ht="12.75">
      <c r="A516" s="166" t="s">
        <v>858</v>
      </c>
      <c r="B516" s="167"/>
      <c r="C516" s="167"/>
      <c r="D516" s="167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81"/>
      <c r="U516" s="84"/>
      <c r="V516" s="63"/>
      <c r="W516" s="63"/>
      <c r="X516" s="63"/>
      <c r="Y516" s="63"/>
      <c r="Z516" s="63"/>
    </row>
    <row r="517" spans="1:26" ht="12.75">
      <c r="A517" s="166" t="s">
        <v>859</v>
      </c>
      <c r="B517" s="167"/>
      <c r="C517" s="167"/>
      <c r="D517" s="167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81"/>
      <c r="U517" s="84"/>
      <c r="V517" s="63"/>
      <c r="W517" s="63"/>
      <c r="X517" s="63"/>
      <c r="Y517" s="63"/>
      <c r="Z517" s="63"/>
    </row>
    <row r="518" spans="1:26" ht="12.75">
      <c r="A518" s="166" t="s">
        <v>860</v>
      </c>
      <c r="B518" s="167"/>
      <c r="C518" s="167"/>
      <c r="D518" s="167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81"/>
      <c r="U518" s="84"/>
      <c r="V518" s="63"/>
      <c r="W518" s="63"/>
      <c r="X518" s="63"/>
      <c r="Y518" s="63"/>
      <c r="Z518" s="63"/>
    </row>
    <row r="519" spans="1:26" ht="12.75">
      <c r="A519" s="166" t="s">
        <v>861</v>
      </c>
      <c r="B519" s="167"/>
      <c r="C519" s="167"/>
      <c r="D519" s="167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81"/>
      <c r="U519" s="84"/>
      <c r="V519" s="63"/>
      <c r="W519" s="63"/>
      <c r="X519" s="63"/>
      <c r="Y519" s="63"/>
      <c r="Z519" s="63"/>
    </row>
    <row r="520" spans="1:26" ht="12.75">
      <c r="A520" s="166" t="s">
        <v>862</v>
      </c>
      <c r="B520" s="167"/>
      <c r="C520" s="167"/>
      <c r="D520" s="167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81"/>
      <c r="U520" s="84"/>
      <c r="V520" s="63"/>
      <c r="W520" s="63"/>
      <c r="X520" s="63"/>
      <c r="Y520" s="63"/>
      <c r="Z520" s="63"/>
    </row>
    <row r="521" spans="1:26" ht="12.75">
      <c r="A521" s="166" t="s">
        <v>863</v>
      </c>
      <c r="B521" s="167"/>
      <c r="C521" s="167"/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81"/>
      <c r="U521" s="84"/>
      <c r="V521" s="63"/>
      <c r="W521" s="63"/>
      <c r="X521" s="63"/>
      <c r="Y521" s="63"/>
      <c r="Z521" s="63"/>
    </row>
    <row r="522" spans="1:26" ht="12.75">
      <c r="A522" s="166" t="s">
        <v>864</v>
      </c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81"/>
      <c r="U522" s="84"/>
      <c r="V522" s="63"/>
      <c r="W522" s="63"/>
      <c r="X522" s="63"/>
      <c r="Y522" s="63"/>
      <c r="Z522" s="63"/>
    </row>
    <row r="523" spans="1:26" ht="12.75">
      <c r="A523" s="166" t="s">
        <v>865</v>
      </c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81"/>
      <c r="U523" s="84"/>
      <c r="V523" s="63"/>
      <c r="W523" s="63"/>
      <c r="X523" s="63"/>
      <c r="Y523" s="63"/>
      <c r="Z523" s="63"/>
    </row>
    <row r="524" spans="1:26" ht="12.75">
      <c r="A524" s="166" t="s">
        <v>866</v>
      </c>
      <c r="B524" s="167"/>
      <c r="C524" s="167"/>
      <c r="D524" s="167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81"/>
      <c r="U524" s="84"/>
      <c r="V524" s="63"/>
      <c r="W524" s="63"/>
      <c r="X524" s="63"/>
      <c r="Y524" s="63"/>
      <c r="Z524" s="63"/>
    </row>
    <row r="525" spans="1:26" ht="12.75">
      <c r="A525" s="166" t="s">
        <v>867</v>
      </c>
      <c r="B525" s="167"/>
      <c r="C525" s="167"/>
      <c r="D525" s="167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81"/>
      <c r="U525" s="84"/>
      <c r="V525" s="63"/>
      <c r="W525" s="63"/>
      <c r="X525" s="63"/>
      <c r="Y525" s="63"/>
      <c r="Z525" s="63"/>
    </row>
    <row r="526" spans="1:26" ht="12.75">
      <c r="A526" s="166" t="s">
        <v>868</v>
      </c>
      <c r="B526" s="167"/>
      <c r="C526" s="167"/>
      <c r="D526" s="167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81"/>
      <c r="U526" s="84"/>
      <c r="V526" s="63"/>
      <c r="W526" s="63"/>
      <c r="X526" s="63"/>
      <c r="Y526" s="63"/>
      <c r="Z526" s="63"/>
    </row>
    <row r="527" spans="1:26" ht="12.75">
      <c r="A527" s="166" t="s">
        <v>869</v>
      </c>
      <c r="B527" s="167"/>
      <c r="C527" s="167"/>
      <c r="D527" s="167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81"/>
      <c r="U527" s="84"/>
      <c r="V527" s="63"/>
      <c r="W527" s="63"/>
      <c r="X527" s="63"/>
      <c r="Y527" s="63"/>
      <c r="Z527" s="63"/>
    </row>
    <row r="528" spans="1:26" ht="12.75">
      <c r="A528" s="166" t="s">
        <v>870</v>
      </c>
      <c r="B528" s="167"/>
      <c r="C528" s="167"/>
      <c r="D528" s="167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81"/>
      <c r="U528" s="84"/>
      <c r="V528" s="63"/>
      <c r="W528" s="63"/>
      <c r="X528" s="63"/>
      <c r="Y528" s="63"/>
      <c r="Z528" s="63"/>
    </row>
    <row r="529" spans="1:26" ht="12.75">
      <c r="A529" s="166" t="s">
        <v>871</v>
      </c>
      <c r="B529" s="167"/>
      <c r="C529" s="167"/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81"/>
      <c r="U529" s="84"/>
      <c r="V529" s="63"/>
      <c r="W529" s="63"/>
      <c r="X529" s="63"/>
      <c r="Y529" s="63"/>
      <c r="Z529" s="63"/>
    </row>
    <row r="530" spans="1:26" ht="12.75">
      <c r="A530" s="166" t="s">
        <v>872</v>
      </c>
      <c r="B530" s="167"/>
      <c r="C530" s="167"/>
      <c r="D530" s="167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81"/>
      <c r="U530" s="84"/>
      <c r="V530" s="63"/>
      <c r="W530" s="63"/>
      <c r="X530" s="63"/>
      <c r="Y530" s="63"/>
      <c r="Z530" s="63"/>
    </row>
    <row r="531" spans="1:26" ht="12.75">
      <c r="A531" s="166" t="s">
        <v>873</v>
      </c>
      <c r="B531" s="167"/>
      <c r="C531" s="167"/>
      <c r="D531" s="167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81"/>
      <c r="U531" s="84"/>
      <c r="V531" s="63"/>
      <c r="W531" s="63"/>
      <c r="X531" s="63"/>
      <c r="Y531" s="63"/>
      <c r="Z531" s="63"/>
    </row>
    <row r="532" spans="1:26" ht="12.75">
      <c r="A532" s="166" t="s">
        <v>874</v>
      </c>
      <c r="B532" s="167"/>
      <c r="C532" s="167"/>
      <c r="D532" s="167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81"/>
      <c r="U532" s="84"/>
      <c r="V532" s="63"/>
      <c r="W532" s="63"/>
      <c r="X532" s="63"/>
      <c r="Y532" s="63"/>
      <c r="Z532" s="63"/>
    </row>
    <row r="533" spans="1:26" ht="12.75">
      <c r="A533" s="166" t="s">
        <v>875</v>
      </c>
      <c r="B533" s="167"/>
      <c r="C533" s="167"/>
      <c r="D533" s="167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81"/>
      <c r="U533" s="84"/>
      <c r="V533" s="63"/>
      <c r="W533" s="63"/>
      <c r="X533" s="63"/>
      <c r="Y533" s="63"/>
      <c r="Z533" s="63"/>
    </row>
    <row r="534" spans="1:26" ht="12.75">
      <c r="A534" s="166" t="s">
        <v>876</v>
      </c>
      <c r="B534" s="167"/>
      <c r="C534" s="167"/>
      <c r="D534" s="167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81"/>
      <c r="U534" s="84"/>
      <c r="V534" s="63"/>
      <c r="W534" s="63"/>
      <c r="X534" s="63"/>
      <c r="Y534" s="63"/>
      <c r="Z534" s="63"/>
    </row>
    <row r="535" spans="1:26" ht="12.75">
      <c r="A535" s="166" t="s">
        <v>877</v>
      </c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81"/>
      <c r="U535" s="84"/>
      <c r="V535" s="63"/>
      <c r="W535" s="63"/>
      <c r="X535" s="63"/>
      <c r="Y535" s="63"/>
      <c r="Z535" s="63"/>
    </row>
    <row r="536" spans="1:26" ht="12.75">
      <c r="A536" s="166" t="s">
        <v>878</v>
      </c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81"/>
      <c r="U536" s="84"/>
      <c r="V536" s="63"/>
      <c r="W536" s="63"/>
      <c r="X536" s="63"/>
      <c r="Y536" s="63"/>
      <c r="Z536" s="63"/>
    </row>
    <row r="537" spans="1:26" ht="12.75">
      <c r="A537" s="166" t="s">
        <v>879</v>
      </c>
      <c r="B537" s="167"/>
      <c r="C537" s="167"/>
      <c r="D537" s="167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81"/>
      <c r="U537" s="84"/>
      <c r="V537" s="63"/>
      <c r="W537" s="63"/>
      <c r="X537" s="63"/>
      <c r="Y537" s="63"/>
      <c r="Z537" s="63"/>
    </row>
    <row r="538" spans="1:26" ht="12.75">
      <c r="A538" s="166" t="s">
        <v>880</v>
      </c>
      <c r="B538" s="167"/>
      <c r="C538" s="167"/>
      <c r="D538" s="167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81"/>
      <c r="U538" s="84"/>
      <c r="V538" s="63"/>
      <c r="W538" s="63"/>
      <c r="X538" s="63"/>
      <c r="Y538" s="63"/>
      <c r="Z538" s="63"/>
    </row>
    <row r="539" spans="1:26" ht="12.75">
      <c r="A539" s="166" t="s">
        <v>881</v>
      </c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81"/>
      <c r="U539" s="84"/>
      <c r="V539" s="63"/>
      <c r="W539" s="63"/>
      <c r="X539" s="63"/>
      <c r="Y539" s="63"/>
      <c r="Z539" s="63"/>
    </row>
    <row r="540" spans="1:26" ht="12.75">
      <c r="A540" s="166" t="s">
        <v>882</v>
      </c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81"/>
      <c r="U540" s="84"/>
      <c r="V540" s="63"/>
      <c r="W540" s="63"/>
      <c r="X540" s="63"/>
      <c r="Y540" s="63"/>
      <c r="Z540" s="63"/>
    </row>
    <row r="541" spans="1:26" ht="12.75">
      <c r="A541" s="166" t="s">
        <v>883</v>
      </c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81"/>
      <c r="U541" s="84"/>
      <c r="V541" s="63"/>
      <c r="W541" s="63"/>
      <c r="X541" s="63"/>
      <c r="Y541" s="63"/>
      <c r="Z541" s="63"/>
    </row>
    <row r="542" spans="1:26" ht="12.75">
      <c r="A542" s="166" t="s">
        <v>884</v>
      </c>
      <c r="B542" s="167"/>
      <c r="C542" s="167"/>
      <c r="D542" s="167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81"/>
      <c r="U542" s="84"/>
      <c r="V542" s="63"/>
      <c r="W542" s="63"/>
      <c r="X542" s="63"/>
      <c r="Y542" s="63"/>
      <c r="Z542" s="63"/>
    </row>
    <row r="543" spans="1:26" ht="12.75">
      <c r="A543" s="166" t="s">
        <v>885</v>
      </c>
      <c r="B543" s="167"/>
      <c r="C543" s="167"/>
      <c r="D543" s="167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81"/>
      <c r="U543" s="84"/>
      <c r="V543" s="63"/>
      <c r="W543" s="63"/>
      <c r="X543" s="63"/>
      <c r="Y543" s="63"/>
      <c r="Z543" s="63"/>
    </row>
    <row r="544" spans="1:26" ht="12.75">
      <c r="A544" s="166" t="s">
        <v>886</v>
      </c>
      <c r="B544" s="167"/>
      <c r="C544" s="167"/>
      <c r="D544" s="167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81"/>
      <c r="U544" s="84"/>
      <c r="V544" s="63"/>
      <c r="W544" s="63"/>
      <c r="X544" s="63"/>
      <c r="Y544" s="63"/>
      <c r="Z544" s="63"/>
    </row>
    <row r="545" spans="1:26" ht="12.75">
      <c r="A545" s="166" t="s">
        <v>887</v>
      </c>
      <c r="B545" s="167"/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81"/>
      <c r="U545" s="84"/>
      <c r="V545" s="63"/>
      <c r="W545" s="63"/>
      <c r="X545" s="63"/>
      <c r="Y545" s="63"/>
      <c r="Z545" s="63"/>
    </row>
    <row r="546" spans="1:26" ht="12.75">
      <c r="A546" s="166" t="s">
        <v>888</v>
      </c>
      <c r="B546" s="167"/>
      <c r="C546" s="167"/>
      <c r="D546" s="167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81"/>
      <c r="U546" s="84"/>
      <c r="V546" s="63"/>
      <c r="W546" s="63"/>
      <c r="X546" s="63"/>
      <c r="Y546" s="63"/>
      <c r="Z546" s="63"/>
    </row>
    <row r="547" spans="1:26" ht="12.75">
      <c r="A547" s="166" t="s">
        <v>889</v>
      </c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81"/>
      <c r="U547" s="84"/>
      <c r="V547" s="63"/>
      <c r="W547" s="63"/>
      <c r="X547" s="63"/>
      <c r="Y547" s="63"/>
      <c r="Z547" s="63"/>
    </row>
    <row r="548" spans="1:26" ht="12.75">
      <c r="A548" s="166" t="s">
        <v>890</v>
      </c>
      <c r="B548" s="167"/>
      <c r="C548" s="167"/>
      <c r="D548" s="167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81"/>
      <c r="U548" s="84"/>
      <c r="V548" s="63"/>
      <c r="W548" s="63"/>
      <c r="X548" s="63"/>
      <c r="Y548" s="63"/>
      <c r="Z548" s="63"/>
    </row>
    <row r="549" spans="1:26" ht="12.75">
      <c r="A549" s="166" t="s">
        <v>891</v>
      </c>
      <c r="B549" s="167"/>
      <c r="C549" s="167"/>
      <c r="D549" s="167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81"/>
      <c r="U549" s="84"/>
      <c r="V549" s="63"/>
      <c r="W549" s="63"/>
      <c r="X549" s="63"/>
      <c r="Y549" s="63"/>
      <c r="Z549" s="63"/>
    </row>
    <row r="550" spans="1:26" ht="12.75">
      <c r="A550" s="166" t="s">
        <v>892</v>
      </c>
      <c r="B550" s="167"/>
      <c r="C550" s="167"/>
      <c r="D550" s="167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81"/>
      <c r="U550" s="84"/>
      <c r="V550" s="63"/>
      <c r="W550" s="63"/>
      <c r="X550" s="63"/>
      <c r="Y550" s="63"/>
      <c r="Z550" s="63"/>
    </row>
    <row r="551" spans="1:26" ht="12.75">
      <c r="A551" s="166" t="s">
        <v>893</v>
      </c>
      <c r="B551" s="167"/>
      <c r="C551" s="167"/>
      <c r="D551" s="167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81"/>
      <c r="U551" s="84"/>
      <c r="V551" s="63"/>
      <c r="W551" s="63"/>
      <c r="X551" s="63"/>
      <c r="Y551" s="63"/>
      <c r="Z551" s="63"/>
    </row>
    <row r="552" spans="1:26" ht="12.75">
      <c r="A552" s="166" t="s">
        <v>894</v>
      </c>
      <c r="B552" s="167"/>
      <c r="C552" s="167"/>
      <c r="D552" s="167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81"/>
      <c r="U552" s="84"/>
      <c r="V552" s="63"/>
      <c r="W552" s="63"/>
      <c r="X552" s="63"/>
      <c r="Y552" s="63"/>
      <c r="Z552" s="63"/>
    </row>
    <row r="553" spans="1:26" ht="12.75">
      <c r="A553" s="166" t="s">
        <v>895</v>
      </c>
      <c r="B553" s="167"/>
      <c r="C553" s="167"/>
      <c r="D553" s="167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81"/>
      <c r="U553" s="84"/>
      <c r="V553" s="63"/>
      <c r="W553" s="63"/>
      <c r="X553" s="63"/>
      <c r="Y553" s="63"/>
      <c r="Z553" s="63"/>
    </row>
    <row r="554" spans="1:26" ht="12.75">
      <c r="A554" s="166" t="s">
        <v>896</v>
      </c>
      <c r="B554" s="167"/>
      <c r="C554" s="167"/>
      <c r="D554" s="167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81"/>
      <c r="U554" s="84"/>
      <c r="V554" s="63"/>
      <c r="W554" s="63"/>
      <c r="X554" s="63"/>
      <c r="Y554" s="63"/>
      <c r="Z554" s="63"/>
    </row>
    <row r="555" spans="1:26" ht="12.75">
      <c r="A555" s="166" t="s">
        <v>897</v>
      </c>
      <c r="B555" s="167"/>
      <c r="C555" s="167"/>
      <c r="D555" s="167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81"/>
      <c r="U555" s="84"/>
      <c r="V555" s="63"/>
      <c r="W555" s="63"/>
      <c r="X555" s="63"/>
      <c r="Y555" s="63"/>
      <c r="Z555" s="63"/>
    </row>
    <row r="556" spans="1:26" ht="12.75">
      <c r="A556" s="166" t="s">
        <v>898</v>
      </c>
      <c r="B556" s="167"/>
      <c r="C556" s="167"/>
      <c r="D556" s="167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81"/>
      <c r="U556" s="84"/>
      <c r="V556" s="63"/>
      <c r="W556" s="63"/>
      <c r="X556" s="63"/>
      <c r="Y556" s="63"/>
      <c r="Z556" s="63"/>
    </row>
    <row r="557" spans="1:26" ht="12.75">
      <c r="A557" s="166" t="s">
        <v>899</v>
      </c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81"/>
      <c r="U557" s="84"/>
      <c r="V557" s="63"/>
      <c r="W557" s="63"/>
      <c r="X557" s="63"/>
      <c r="Y557" s="63"/>
      <c r="Z557" s="63"/>
    </row>
    <row r="558" spans="1:26" ht="12.75">
      <c r="A558" s="166" t="s">
        <v>900</v>
      </c>
      <c r="B558" s="167"/>
      <c r="C558" s="167"/>
      <c r="D558" s="167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81"/>
      <c r="U558" s="84"/>
      <c r="V558" s="63"/>
      <c r="W558" s="63"/>
      <c r="X558" s="63"/>
      <c r="Y558" s="63"/>
      <c r="Z558" s="63"/>
    </row>
    <row r="559" spans="1:26" ht="12.75">
      <c r="A559" s="166" t="s">
        <v>901</v>
      </c>
      <c r="B559" s="167"/>
      <c r="C559" s="167"/>
      <c r="D559" s="167"/>
      <c r="E559" s="167"/>
      <c r="F559" s="167"/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81"/>
      <c r="U559" s="84"/>
      <c r="V559" s="63"/>
      <c r="W559" s="63"/>
      <c r="X559" s="63"/>
      <c r="Y559" s="63"/>
      <c r="Z559" s="63"/>
    </row>
    <row r="560" spans="1:26" ht="12.75">
      <c r="A560" s="166" t="s">
        <v>902</v>
      </c>
      <c r="B560" s="167"/>
      <c r="C560" s="167"/>
      <c r="D560" s="167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81"/>
      <c r="U560" s="84"/>
      <c r="V560" s="63"/>
      <c r="W560" s="63"/>
      <c r="X560" s="63"/>
      <c r="Y560" s="63"/>
      <c r="Z560" s="63"/>
    </row>
    <row r="561" spans="1:26" ht="12.75">
      <c r="A561" s="166" t="s">
        <v>903</v>
      </c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81"/>
      <c r="U561" s="84"/>
      <c r="V561" s="63"/>
      <c r="W561" s="63"/>
      <c r="X561" s="63"/>
      <c r="Y561" s="63"/>
      <c r="Z561" s="63"/>
    </row>
    <row r="562" spans="1:26" ht="12.75">
      <c r="A562" s="166" t="s">
        <v>904</v>
      </c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81"/>
      <c r="U562" s="84"/>
      <c r="V562" s="63"/>
      <c r="W562" s="63"/>
      <c r="X562" s="63"/>
      <c r="Y562" s="63"/>
      <c r="Z562" s="63"/>
    </row>
    <row r="563" spans="1:26" ht="12.75">
      <c r="A563" s="166" t="s">
        <v>905</v>
      </c>
      <c r="B563" s="167"/>
      <c r="C563" s="167"/>
      <c r="D563" s="167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81"/>
      <c r="U563" s="84"/>
      <c r="V563" s="63"/>
      <c r="W563" s="63"/>
      <c r="X563" s="63"/>
      <c r="Y563" s="63"/>
      <c r="Z563" s="63"/>
    </row>
    <row r="564" spans="1:26" ht="12.75">
      <c r="A564" s="166" t="s">
        <v>906</v>
      </c>
      <c r="B564" s="167"/>
      <c r="C564" s="167"/>
      <c r="D564" s="167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81"/>
      <c r="U564" s="84"/>
      <c r="V564" s="63"/>
      <c r="W564" s="63"/>
      <c r="X564" s="63"/>
      <c r="Y564" s="63"/>
      <c r="Z564" s="63"/>
    </row>
    <row r="565" spans="1:26" ht="12.75">
      <c r="A565" s="166" t="s">
        <v>907</v>
      </c>
      <c r="B565" s="167"/>
      <c r="C565" s="167"/>
      <c r="D565" s="167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81"/>
      <c r="U565" s="84"/>
      <c r="V565" s="63"/>
      <c r="W565" s="63"/>
      <c r="X565" s="63"/>
      <c r="Y565" s="63"/>
      <c r="Z565" s="63"/>
    </row>
    <row r="566" spans="1:26" ht="12.75">
      <c r="A566" s="166" t="s">
        <v>908</v>
      </c>
      <c r="B566" s="167"/>
      <c r="C566" s="167"/>
      <c r="D566" s="167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81"/>
      <c r="U566" s="84"/>
      <c r="V566" s="63"/>
      <c r="W566" s="63"/>
      <c r="X566" s="63"/>
      <c r="Y566" s="63"/>
      <c r="Z566" s="63"/>
    </row>
    <row r="567" spans="1:26" ht="12.75">
      <c r="A567" s="166" t="s">
        <v>909</v>
      </c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81"/>
      <c r="U567" s="84"/>
      <c r="V567" s="63"/>
      <c r="W567" s="63"/>
      <c r="X567" s="63"/>
      <c r="Y567" s="63"/>
      <c r="Z567" s="63"/>
    </row>
    <row r="568" spans="1:26" ht="12.75">
      <c r="A568" s="166" t="s">
        <v>910</v>
      </c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81"/>
      <c r="U568" s="84"/>
      <c r="V568" s="63"/>
      <c r="W568" s="63"/>
      <c r="X568" s="63"/>
      <c r="Y568" s="63"/>
      <c r="Z568" s="63"/>
    </row>
    <row r="569" spans="1:26" ht="12.75">
      <c r="A569" s="166" t="s">
        <v>911</v>
      </c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81"/>
      <c r="U569" s="84"/>
      <c r="V569" s="63"/>
      <c r="W569" s="63"/>
      <c r="X569" s="63"/>
      <c r="Y569" s="63"/>
      <c r="Z569" s="63"/>
    </row>
    <row r="570" spans="1:26" ht="12.75">
      <c r="A570" s="166" t="s">
        <v>912</v>
      </c>
      <c r="B570" s="167"/>
      <c r="C570" s="167"/>
      <c r="D570" s="167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81"/>
      <c r="U570" s="84"/>
      <c r="V570" s="63"/>
      <c r="W570" s="63"/>
      <c r="X570" s="63"/>
      <c r="Y570" s="63"/>
      <c r="Z570" s="63"/>
    </row>
    <row r="571" spans="1:26" ht="12.75">
      <c r="A571" s="166" t="s">
        <v>913</v>
      </c>
      <c r="B571" s="167"/>
      <c r="C571" s="167"/>
      <c r="D571" s="167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81"/>
      <c r="U571" s="84"/>
      <c r="V571" s="63"/>
      <c r="W571" s="63"/>
      <c r="X571" s="63"/>
      <c r="Y571" s="63"/>
      <c r="Z571" s="63"/>
    </row>
    <row r="572" spans="1:26" ht="12.75">
      <c r="A572" s="166" t="s">
        <v>914</v>
      </c>
      <c r="B572" s="167"/>
      <c r="C572" s="167"/>
      <c r="D572" s="167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81"/>
      <c r="U572" s="84"/>
      <c r="V572" s="63"/>
      <c r="W572" s="63"/>
      <c r="X572" s="63"/>
      <c r="Y572" s="63"/>
      <c r="Z572" s="63"/>
    </row>
    <row r="573" spans="1:26" ht="12.75">
      <c r="A573" s="166" t="s">
        <v>915</v>
      </c>
      <c r="B573" s="167"/>
      <c r="C573" s="167"/>
      <c r="D573" s="167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81"/>
      <c r="U573" s="84"/>
      <c r="V573" s="63"/>
      <c r="W573" s="63"/>
      <c r="X573" s="63"/>
      <c r="Y573" s="63"/>
      <c r="Z573" s="63"/>
    </row>
    <row r="574" spans="1:26" ht="12.75">
      <c r="A574" s="166" t="s">
        <v>916</v>
      </c>
      <c r="B574" s="167"/>
      <c r="C574" s="167"/>
      <c r="D574" s="167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81"/>
      <c r="U574" s="84"/>
      <c r="V574" s="63"/>
      <c r="W574" s="63"/>
      <c r="X574" s="63"/>
      <c r="Y574" s="63"/>
      <c r="Z574" s="63"/>
    </row>
    <row r="575" spans="1:26" ht="12.75">
      <c r="A575" s="166" t="s">
        <v>917</v>
      </c>
      <c r="B575" s="167"/>
      <c r="C575" s="167"/>
      <c r="D575" s="167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81"/>
      <c r="U575" s="84"/>
      <c r="V575" s="63"/>
      <c r="W575" s="63"/>
      <c r="X575" s="63"/>
      <c r="Y575" s="63"/>
      <c r="Z575" s="63"/>
    </row>
    <row r="576" spans="1:26" ht="12.75">
      <c r="A576" s="166" t="s">
        <v>918</v>
      </c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81"/>
      <c r="U576" s="84"/>
      <c r="V576" s="63"/>
      <c r="W576" s="63"/>
      <c r="X576" s="63"/>
      <c r="Y576" s="63"/>
      <c r="Z576" s="63"/>
    </row>
    <row r="577" spans="1:26" ht="12.75">
      <c r="A577" s="166" t="s">
        <v>919</v>
      </c>
      <c r="B577" s="167"/>
      <c r="C577" s="167"/>
      <c r="D577" s="167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81"/>
      <c r="U577" s="84"/>
      <c r="V577" s="63"/>
      <c r="W577" s="63"/>
      <c r="X577" s="63"/>
      <c r="Y577" s="63"/>
      <c r="Z577" s="63"/>
    </row>
    <row r="578" spans="1:26" ht="12.75">
      <c r="A578" s="166" t="s">
        <v>920</v>
      </c>
      <c r="B578" s="167"/>
      <c r="C578" s="167"/>
      <c r="D578" s="167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81"/>
      <c r="U578" s="84"/>
      <c r="V578" s="63"/>
      <c r="W578" s="63"/>
      <c r="X578" s="63"/>
      <c r="Y578" s="63"/>
      <c r="Z578" s="63"/>
    </row>
    <row r="579" spans="1:26" ht="12.75">
      <c r="A579" s="166" t="s">
        <v>921</v>
      </c>
      <c r="B579" s="167"/>
      <c r="C579" s="167"/>
      <c r="D579" s="167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81"/>
      <c r="U579" s="84"/>
      <c r="V579" s="63"/>
      <c r="W579" s="63"/>
      <c r="X579" s="63"/>
      <c r="Y579" s="63"/>
      <c r="Z579" s="63"/>
    </row>
    <row r="580" spans="1:26" ht="12.75">
      <c r="A580" s="166" t="s">
        <v>922</v>
      </c>
      <c r="B580" s="167"/>
      <c r="C580" s="167"/>
      <c r="D580" s="167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81"/>
      <c r="U580" s="84"/>
      <c r="V580" s="63"/>
      <c r="W580" s="63"/>
      <c r="X580" s="63"/>
      <c r="Y580" s="63"/>
      <c r="Z580" s="63"/>
    </row>
    <row r="581" spans="1:26" ht="12.75">
      <c r="A581" s="166" t="s">
        <v>923</v>
      </c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81"/>
      <c r="U581" s="84"/>
      <c r="V581" s="63"/>
      <c r="W581" s="63"/>
      <c r="X581" s="63"/>
      <c r="Y581" s="63"/>
      <c r="Z581" s="63"/>
    </row>
    <row r="582" spans="1:26" ht="12.75">
      <c r="A582" s="166" t="s">
        <v>924</v>
      </c>
      <c r="B582" s="167"/>
      <c r="C582" s="167"/>
      <c r="D582" s="167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81"/>
      <c r="U582" s="84"/>
      <c r="V582" s="63"/>
      <c r="W582" s="63"/>
      <c r="X582" s="63"/>
      <c r="Y582" s="63"/>
      <c r="Z582" s="63"/>
    </row>
    <row r="583" spans="1:26" ht="12.75">
      <c r="A583" s="166" t="s">
        <v>925</v>
      </c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81"/>
      <c r="U583" s="84"/>
      <c r="V583" s="63"/>
      <c r="W583" s="63"/>
      <c r="X583" s="63"/>
      <c r="Y583" s="63"/>
      <c r="Z583" s="63"/>
    </row>
    <row r="584" spans="1:26" ht="12.75">
      <c r="A584" s="166" t="s">
        <v>926</v>
      </c>
      <c r="B584" s="167"/>
      <c r="C584" s="167"/>
      <c r="D584" s="167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81"/>
      <c r="U584" s="84"/>
      <c r="V584" s="63"/>
      <c r="W584" s="63"/>
      <c r="X584" s="63"/>
      <c r="Y584" s="63"/>
      <c r="Z584" s="63"/>
    </row>
    <row r="585" spans="1:26" ht="12.75">
      <c r="A585" s="166" t="s">
        <v>927</v>
      </c>
      <c r="B585" s="167"/>
      <c r="C585" s="167"/>
      <c r="D585" s="167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81"/>
      <c r="U585" s="84"/>
      <c r="V585" s="63"/>
      <c r="W585" s="63"/>
      <c r="X585" s="63"/>
      <c r="Y585" s="63"/>
      <c r="Z585" s="63"/>
    </row>
    <row r="586" spans="1:26" ht="12.75">
      <c r="A586" s="166" t="s">
        <v>928</v>
      </c>
      <c r="B586" s="167"/>
      <c r="C586" s="167"/>
      <c r="D586" s="167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81"/>
      <c r="U586" s="84"/>
      <c r="V586" s="63"/>
      <c r="W586" s="63"/>
      <c r="X586" s="63"/>
      <c r="Y586" s="63"/>
      <c r="Z586" s="63"/>
    </row>
    <row r="587" spans="1:26" ht="12.75">
      <c r="A587" s="166" t="s">
        <v>929</v>
      </c>
      <c r="B587" s="167"/>
      <c r="C587" s="167"/>
      <c r="D587" s="167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81"/>
      <c r="U587" s="84"/>
      <c r="V587" s="63"/>
      <c r="W587" s="63"/>
      <c r="X587" s="63"/>
      <c r="Y587" s="63"/>
      <c r="Z587" s="63"/>
    </row>
    <row r="588" spans="1:26" ht="12.75">
      <c r="A588" s="166" t="s">
        <v>930</v>
      </c>
      <c r="B588" s="167"/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81"/>
      <c r="U588" s="84"/>
      <c r="V588" s="63"/>
      <c r="W588" s="63"/>
      <c r="X588" s="63"/>
      <c r="Y588" s="63"/>
      <c r="Z588" s="63"/>
    </row>
    <row r="589" spans="1:26" ht="12.75">
      <c r="A589" s="166" t="s">
        <v>931</v>
      </c>
      <c r="B589" s="167"/>
      <c r="C589" s="167"/>
      <c r="D589" s="167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81"/>
      <c r="U589" s="84"/>
      <c r="V589" s="63"/>
      <c r="W589" s="63"/>
      <c r="X589" s="63"/>
      <c r="Y589" s="63"/>
      <c r="Z589" s="63"/>
    </row>
    <row r="590" spans="1:26" ht="12.75">
      <c r="A590" s="166" t="s">
        <v>932</v>
      </c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81"/>
      <c r="U590" s="84"/>
      <c r="V590" s="63"/>
      <c r="W590" s="63"/>
      <c r="X590" s="63"/>
      <c r="Y590" s="63"/>
      <c r="Z590" s="63"/>
    </row>
    <row r="591" spans="1:26" ht="12.75">
      <c r="A591" s="166" t="s">
        <v>933</v>
      </c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81"/>
      <c r="U591" s="84"/>
      <c r="V591" s="63"/>
      <c r="W591" s="63"/>
      <c r="X591" s="63"/>
      <c r="Y591" s="63"/>
      <c r="Z591" s="63"/>
    </row>
    <row r="592" spans="1:26" ht="12.75">
      <c r="A592" s="166" t="s">
        <v>934</v>
      </c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81"/>
      <c r="U592" s="84"/>
      <c r="V592" s="63"/>
      <c r="W592" s="63"/>
      <c r="X592" s="63"/>
      <c r="Y592" s="63"/>
      <c r="Z592" s="63"/>
    </row>
    <row r="593" spans="1:26" ht="12.75">
      <c r="A593" s="166" t="s">
        <v>935</v>
      </c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81"/>
      <c r="U593" s="84"/>
      <c r="V593" s="63"/>
      <c r="W593" s="63"/>
      <c r="X593" s="63"/>
      <c r="Y593" s="63"/>
      <c r="Z593" s="63"/>
    </row>
    <row r="594" spans="1:26" ht="12.75">
      <c r="A594" s="166" t="s">
        <v>936</v>
      </c>
      <c r="B594" s="167"/>
      <c r="C594" s="167"/>
      <c r="D594" s="167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81"/>
      <c r="U594" s="84"/>
      <c r="V594" s="63"/>
      <c r="W594" s="63"/>
      <c r="X594" s="63"/>
      <c r="Y594" s="63"/>
      <c r="Z594" s="63"/>
    </row>
    <row r="595" spans="1:26" ht="12.75">
      <c r="A595" s="166" t="s">
        <v>937</v>
      </c>
      <c r="B595" s="167"/>
      <c r="C595" s="167"/>
      <c r="D595" s="167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81"/>
      <c r="U595" s="84"/>
      <c r="V595" s="63"/>
      <c r="W595" s="63"/>
      <c r="X595" s="63"/>
      <c r="Y595" s="63"/>
      <c r="Z595" s="63"/>
    </row>
    <row r="596" spans="1:26" ht="12.75">
      <c r="A596" s="166" t="s">
        <v>938</v>
      </c>
      <c r="B596" s="167"/>
      <c r="C596" s="167"/>
      <c r="D596" s="167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81"/>
      <c r="U596" s="84"/>
      <c r="V596" s="63"/>
      <c r="W596" s="63"/>
      <c r="X596" s="63"/>
      <c r="Y596" s="63"/>
      <c r="Z596" s="63"/>
    </row>
    <row r="597" spans="1:26" ht="12.75">
      <c r="A597" s="166" t="s">
        <v>939</v>
      </c>
      <c r="B597" s="167"/>
      <c r="C597" s="167"/>
      <c r="D597" s="167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81"/>
      <c r="U597" s="84"/>
      <c r="V597" s="63"/>
      <c r="W597" s="63"/>
      <c r="X597" s="63"/>
      <c r="Y597" s="63"/>
      <c r="Z597" s="63"/>
    </row>
    <row r="598" spans="1:26" ht="12.75">
      <c r="A598" s="166" t="s">
        <v>940</v>
      </c>
      <c r="B598" s="167"/>
      <c r="C598" s="167"/>
      <c r="D598" s="167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81"/>
      <c r="U598" s="84"/>
      <c r="V598" s="63"/>
      <c r="W598" s="63"/>
      <c r="X598" s="63"/>
      <c r="Y598" s="63"/>
      <c r="Z598" s="63"/>
    </row>
    <row r="599" spans="1:26" ht="12.75">
      <c r="A599" s="166" t="s">
        <v>941</v>
      </c>
      <c r="B599" s="167"/>
      <c r="C599" s="167"/>
      <c r="D599" s="167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81"/>
      <c r="U599" s="84"/>
      <c r="V599" s="63"/>
      <c r="W599" s="63"/>
      <c r="X599" s="63"/>
      <c r="Y599" s="63"/>
      <c r="Z599" s="63"/>
    </row>
    <row r="600" spans="1:26" ht="12.75">
      <c r="A600" s="166" t="s">
        <v>942</v>
      </c>
      <c r="B600" s="167"/>
      <c r="C600" s="167"/>
      <c r="D600" s="167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81"/>
      <c r="U600" s="84"/>
      <c r="V600" s="63"/>
      <c r="W600" s="63"/>
      <c r="X600" s="63"/>
      <c r="Y600" s="63"/>
      <c r="Z600" s="63"/>
    </row>
    <row r="601" spans="1:26" ht="12.75">
      <c r="A601" s="166" t="s">
        <v>943</v>
      </c>
      <c r="B601" s="167"/>
      <c r="C601" s="167"/>
      <c r="D601" s="167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81"/>
      <c r="U601" s="84"/>
      <c r="V601" s="63"/>
      <c r="W601" s="63"/>
      <c r="X601" s="63"/>
      <c r="Y601" s="63"/>
      <c r="Z601" s="63"/>
    </row>
    <row r="602" spans="1:26" ht="12.75">
      <c r="A602" s="166" t="s">
        <v>944</v>
      </c>
      <c r="B602" s="167"/>
      <c r="C602" s="167"/>
      <c r="D602" s="167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81"/>
      <c r="U602" s="84"/>
      <c r="V602" s="63"/>
      <c r="W602" s="63"/>
      <c r="X602" s="63"/>
      <c r="Y602" s="63"/>
      <c r="Z602" s="63"/>
    </row>
    <row r="603" spans="1:26" ht="12.75">
      <c r="A603" s="166" t="s">
        <v>945</v>
      </c>
      <c r="B603" s="167"/>
      <c r="C603" s="167"/>
      <c r="D603" s="167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81"/>
      <c r="U603" s="84"/>
      <c r="V603" s="63"/>
      <c r="W603" s="63"/>
      <c r="X603" s="63"/>
      <c r="Y603" s="63"/>
      <c r="Z603" s="63"/>
    </row>
    <row r="604" spans="1:26" ht="12.75">
      <c r="A604" s="166" t="s">
        <v>946</v>
      </c>
      <c r="B604" s="167"/>
      <c r="C604" s="167"/>
      <c r="D604" s="167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81"/>
      <c r="U604" s="84"/>
      <c r="V604" s="63"/>
      <c r="W604" s="63"/>
      <c r="X604" s="63"/>
      <c r="Y604" s="63"/>
      <c r="Z604" s="63"/>
    </row>
    <row r="605" spans="1:26" ht="12.75">
      <c r="A605" s="166" t="s">
        <v>947</v>
      </c>
      <c r="B605" s="167"/>
      <c r="C605" s="167"/>
      <c r="D605" s="167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81"/>
      <c r="U605" s="84"/>
      <c r="V605" s="63"/>
      <c r="W605" s="63"/>
      <c r="X605" s="63"/>
      <c r="Y605" s="63"/>
      <c r="Z605" s="63"/>
    </row>
    <row r="606" spans="1:26" ht="12.75">
      <c r="A606" s="166" t="s">
        <v>948</v>
      </c>
      <c r="B606" s="167"/>
      <c r="C606" s="167"/>
      <c r="D606" s="167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81"/>
      <c r="U606" s="84"/>
      <c r="V606" s="63"/>
      <c r="W606" s="63"/>
      <c r="X606" s="63"/>
      <c r="Y606" s="63"/>
      <c r="Z606" s="63"/>
    </row>
    <row r="607" spans="1:26" ht="12.75">
      <c r="A607" s="166" t="s">
        <v>949</v>
      </c>
      <c r="B607" s="167"/>
      <c r="C607" s="167"/>
      <c r="D607" s="167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81">
        <v>80</v>
      </c>
      <c r="U607" s="84">
        <v>45</v>
      </c>
      <c r="V607" s="63"/>
      <c r="W607" s="63"/>
      <c r="X607" s="63"/>
      <c r="Y607" s="63"/>
      <c r="Z607" s="63"/>
    </row>
    <row r="608" spans="1:26" ht="12.75">
      <c r="A608" s="166" t="s">
        <v>950</v>
      </c>
      <c r="B608" s="167"/>
      <c r="C608" s="167"/>
      <c r="D608" s="167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81"/>
      <c r="U608" s="84"/>
      <c r="V608" s="63"/>
      <c r="W608" s="63"/>
      <c r="X608" s="63"/>
      <c r="Y608" s="63"/>
      <c r="Z608" s="63"/>
    </row>
    <row r="609" spans="1:26" ht="12.75">
      <c r="A609" s="166" t="s">
        <v>951</v>
      </c>
      <c r="B609" s="167"/>
      <c r="C609" s="167"/>
      <c r="D609" s="167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81"/>
      <c r="U609" s="84"/>
      <c r="V609" s="63"/>
      <c r="W609" s="63"/>
      <c r="X609" s="63"/>
      <c r="Y609" s="63"/>
      <c r="Z609" s="63"/>
    </row>
    <row r="610" spans="1:26" ht="12.75">
      <c r="A610" s="166" t="s">
        <v>952</v>
      </c>
      <c r="B610" s="167"/>
      <c r="C610" s="167"/>
      <c r="D610" s="167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81"/>
      <c r="U610" s="84"/>
      <c r="V610" s="63"/>
      <c r="W610" s="63"/>
      <c r="X610" s="63"/>
      <c r="Y610" s="63"/>
      <c r="Z610" s="63"/>
    </row>
    <row r="611" spans="1:26" ht="12.75">
      <c r="A611" s="166" t="s">
        <v>953</v>
      </c>
      <c r="B611" s="167"/>
      <c r="C611" s="167"/>
      <c r="D611" s="167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81"/>
      <c r="U611" s="84"/>
      <c r="V611" s="63"/>
      <c r="W611" s="63"/>
      <c r="X611" s="63"/>
      <c r="Y611" s="63"/>
      <c r="Z611" s="63"/>
    </row>
    <row r="612" spans="1:26" ht="12.75">
      <c r="A612" s="166" t="s">
        <v>954</v>
      </c>
      <c r="B612" s="167"/>
      <c r="C612" s="167"/>
      <c r="D612" s="167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81"/>
      <c r="U612" s="84"/>
      <c r="V612" s="63"/>
      <c r="W612" s="63"/>
      <c r="X612" s="63"/>
      <c r="Y612" s="63"/>
      <c r="Z612" s="63"/>
    </row>
    <row r="613" spans="1:26" ht="12.75">
      <c r="A613" s="166" t="s">
        <v>955</v>
      </c>
      <c r="B613" s="167"/>
      <c r="C613" s="167"/>
      <c r="D613" s="167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81"/>
      <c r="U613" s="84"/>
      <c r="V613" s="63"/>
      <c r="W613" s="63"/>
      <c r="X613" s="63"/>
      <c r="Y613" s="63"/>
      <c r="Z613" s="63"/>
    </row>
    <row r="614" spans="1:26" ht="12.75">
      <c r="A614" s="166" t="s">
        <v>956</v>
      </c>
      <c r="B614" s="167"/>
      <c r="C614" s="167"/>
      <c r="D614" s="167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81"/>
      <c r="U614" s="84"/>
      <c r="V614" s="63"/>
      <c r="W614" s="63"/>
      <c r="X614" s="63"/>
      <c r="Y614" s="63"/>
      <c r="Z614" s="63"/>
    </row>
    <row r="615" spans="1:26" ht="12.75">
      <c r="A615" s="166" t="s">
        <v>957</v>
      </c>
      <c r="B615" s="167"/>
      <c r="C615" s="167"/>
      <c r="D615" s="167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81">
        <v>105</v>
      </c>
      <c r="U615" s="84">
        <v>65</v>
      </c>
      <c r="V615" s="63"/>
      <c r="W615" s="63"/>
      <c r="X615" s="63"/>
      <c r="Y615" s="63"/>
      <c r="Z615" s="63"/>
    </row>
    <row r="616" spans="1:26" ht="12.75">
      <c r="A616" s="166" t="s">
        <v>958</v>
      </c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81"/>
      <c r="U616" s="84"/>
      <c r="V616" s="63"/>
      <c r="W616" s="63"/>
      <c r="X616" s="63"/>
      <c r="Y616" s="63"/>
      <c r="Z616" s="63"/>
    </row>
    <row r="617" spans="1:26" ht="12.75">
      <c r="A617" s="166" t="s">
        <v>959</v>
      </c>
      <c r="B617" s="167"/>
      <c r="C617" s="167"/>
      <c r="D617" s="167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81"/>
      <c r="U617" s="84"/>
      <c r="V617" s="63"/>
      <c r="W617" s="63"/>
      <c r="X617" s="63"/>
      <c r="Y617" s="63"/>
      <c r="Z617" s="63"/>
    </row>
    <row r="618" spans="1:26" ht="12.75">
      <c r="A618" s="166" t="s">
        <v>960</v>
      </c>
      <c r="B618" s="167"/>
      <c r="C618" s="167"/>
      <c r="D618" s="167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81"/>
      <c r="U618" s="84"/>
      <c r="V618" s="63"/>
      <c r="W618" s="63"/>
      <c r="X618" s="63"/>
      <c r="Y618" s="63"/>
      <c r="Z618" s="63"/>
    </row>
    <row r="619" spans="1:26" ht="12.75">
      <c r="A619" s="166" t="s">
        <v>961</v>
      </c>
      <c r="B619" s="167"/>
      <c r="C619" s="167"/>
      <c r="D619" s="167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81">
        <v>90</v>
      </c>
      <c r="U619" s="84">
        <v>70</v>
      </c>
      <c r="V619" s="63"/>
      <c r="W619" s="63"/>
      <c r="X619" s="63"/>
      <c r="Y619" s="63"/>
      <c r="Z619" s="63"/>
    </row>
    <row r="620" spans="1:26" ht="12.75">
      <c r="A620" s="166" t="s">
        <v>962</v>
      </c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81"/>
      <c r="U620" s="84"/>
      <c r="V620" s="63"/>
      <c r="W620" s="63"/>
      <c r="X620" s="63"/>
      <c r="Y620" s="63"/>
      <c r="Z620" s="63"/>
    </row>
    <row r="621" spans="1:26" ht="12.75">
      <c r="A621" s="166" t="s">
        <v>963</v>
      </c>
      <c r="B621" s="167"/>
      <c r="C621" s="167"/>
      <c r="D621" s="167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81"/>
      <c r="U621" s="84"/>
      <c r="V621" s="63"/>
      <c r="W621" s="63"/>
      <c r="X621" s="63"/>
      <c r="Y621" s="63"/>
      <c r="Z621" s="63"/>
    </row>
    <row r="622" spans="1:26" ht="12.75">
      <c r="A622" s="166" t="s">
        <v>964</v>
      </c>
      <c r="B622" s="167"/>
      <c r="C622" s="167"/>
      <c r="D622" s="167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81"/>
      <c r="U622" s="84"/>
      <c r="V622" s="63"/>
      <c r="W622" s="63"/>
      <c r="X622" s="63"/>
      <c r="Y622" s="63"/>
      <c r="Z622" s="63"/>
    </row>
    <row r="623" spans="1:26" ht="12.75">
      <c r="A623" s="166" t="s">
        <v>965</v>
      </c>
      <c r="B623" s="167"/>
      <c r="C623" s="167"/>
      <c r="D623" s="167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81"/>
      <c r="U623" s="84"/>
      <c r="V623" s="63"/>
      <c r="W623" s="63"/>
      <c r="X623" s="63"/>
      <c r="Y623" s="63"/>
      <c r="Z623" s="63"/>
    </row>
    <row r="624" spans="1:26" ht="12.75">
      <c r="A624" s="166" t="s">
        <v>966</v>
      </c>
      <c r="B624" s="167"/>
      <c r="C624" s="167"/>
      <c r="D624" s="167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81"/>
      <c r="U624" s="84"/>
      <c r="V624" s="63"/>
      <c r="W624" s="63"/>
      <c r="X624" s="63"/>
      <c r="Y624" s="63"/>
      <c r="Z624" s="63"/>
    </row>
    <row r="625" spans="1:26" ht="12.75">
      <c r="A625" s="166" t="s">
        <v>967</v>
      </c>
      <c r="B625" s="167"/>
      <c r="C625" s="167"/>
      <c r="D625" s="167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81"/>
      <c r="U625" s="84"/>
      <c r="V625" s="63"/>
      <c r="W625" s="63"/>
      <c r="X625" s="63"/>
      <c r="Y625" s="63"/>
      <c r="Z625" s="63"/>
    </row>
    <row r="626" spans="1:26" ht="12.75">
      <c r="A626" s="166" t="s">
        <v>968</v>
      </c>
      <c r="B626" s="167"/>
      <c r="C626" s="167"/>
      <c r="D626" s="167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81">
        <v>142</v>
      </c>
      <c r="U626" s="84">
        <v>95</v>
      </c>
      <c r="V626" s="63"/>
      <c r="W626" s="63"/>
      <c r="X626" s="63"/>
      <c r="Y626" s="63"/>
      <c r="Z626" s="63"/>
    </row>
    <row r="627" spans="1:26" ht="12.75">
      <c r="A627" s="166" t="s">
        <v>969</v>
      </c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81"/>
      <c r="U627" s="84"/>
      <c r="V627" s="63"/>
      <c r="W627" s="63"/>
      <c r="X627" s="63"/>
      <c r="Y627" s="63"/>
      <c r="Z627" s="63"/>
    </row>
    <row r="628" spans="1:26" ht="12.75">
      <c r="A628" s="166" t="s">
        <v>970</v>
      </c>
      <c r="B628" s="167"/>
      <c r="C628" s="167"/>
      <c r="D628" s="167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81"/>
      <c r="U628" s="84"/>
      <c r="V628" s="63"/>
      <c r="W628" s="63"/>
      <c r="X628" s="63"/>
      <c r="Y628" s="63"/>
      <c r="Z628" s="63"/>
    </row>
    <row r="629" spans="1:26" ht="12.75">
      <c r="A629" s="166" t="s">
        <v>971</v>
      </c>
      <c r="B629" s="167"/>
      <c r="C629" s="167"/>
      <c r="D629" s="167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81"/>
      <c r="U629" s="84"/>
      <c r="V629" s="63"/>
      <c r="W629" s="63"/>
      <c r="X629" s="63"/>
      <c r="Y629" s="63"/>
      <c r="Z629" s="63"/>
    </row>
    <row r="630" spans="1:26" ht="12.75">
      <c r="A630" s="166" t="s">
        <v>972</v>
      </c>
      <c r="B630" s="167"/>
      <c r="C630" s="167"/>
      <c r="D630" s="167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81"/>
      <c r="U630" s="84"/>
      <c r="V630" s="63"/>
      <c r="W630" s="63"/>
      <c r="X630" s="63"/>
      <c r="Y630" s="63"/>
      <c r="Z630" s="63"/>
    </row>
    <row r="631" spans="1:26" ht="12.75">
      <c r="A631" s="166" t="s">
        <v>973</v>
      </c>
      <c r="B631" s="167"/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81"/>
      <c r="U631" s="84"/>
      <c r="V631" s="63"/>
      <c r="W631" s="63"/>
      <c r="X631" s="63"/>
      <c r="Y631" s="63"/>
      <c r="Z631" s="63"/>
    </row>
    <row r="632" spans="1:26" ht="12.75">
      <c r="A632" s="166" t="s">
        <v>974</v>
      </c>
      <c r="B632" s="167"/>
      <c r="C632" s="167"/>
      <c r="D632" s="167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81"/>
      <c r="U632" s="84"/>
      <c r="V632" s="63"/>
      <c r="W632" s="63"/>
      <c r="X632" s="63"/>
      <c r="Y632" s="63"/>
      <c r="Z632" s="63"/>
    </row>
    <row r="633" spans="1:26" ht="12.75">
      <c r="A633" s="166" t="s">
        <v>975</v>
      </c>
      <c r="B633" s="167"/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81"/>
      <c r="U633" s="84"/>
      <c r="V633" s="63"/>
      <c r="W633" s="63"/>
      <c r="X633" s="63"/>
      <c r="Y633" s="63"/>
      <c r="Z633" s="63"/>
    </row>
    <row r="634" spans="1:26" ht="12.75">
      <c r="A634" s="166" t="s">
        <v>976</v>
      </c>
      <c r="B634" s="167"/>
      <c r="C634" s="167"/>
      <c r="D634" s="167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81"/>
      <c r="U634" s="84"/>
      <c r="V634" s="63"/>
      <c r="W634" s="63"/>
      <c r="X634" s="63"/>
      <c r="Y634" s="63"/>
      <c r="Z634" s="63"/>
    </row>
    <row r="635" spans="1:26" ht="12.75">
      <c r="A635" s="166" t="s">
        <v>977</v>
      </c>
      <c r="B635" s="167"/>
      <c r="C635" s="167"/>
      <c r="D635" s="167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81"/>
      <c r="U635" s="84"/>
      <c r="V635" s="63"/>
      <c r="W635" s="63"/>
      <c r="X635" s="63"/>
      <c r="Y635" s="63"/>
      <c r="Z635" s="63"/>
    </row>
    <row r="636" spans="1:26" ht="12.75">
      <c r="A636" s="166" t="s">
        <v>978</v>
      </c>
      <c r="B636" s="167"/>
      <c r="C636" s="167"/>
      <c r="D636" s="167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81">
        <v>95</v>
      </c>
      <c r="U636" s="84">
        <v>50</v>
      </c>
      <c r="V636" s="63"/>
      <c r="W636" s="63"/>
      <c r="X636" s="63"/>
      <c r="Y636" s="63"/>
      <c r="Z636" s="63"/>
    </row>
    <row r="637" spans="1:26" ht="12.75">
      <c r="A637" s="166" t="s">
        <v>979</v>
      </c>
      <c r="B637" s="167"/>
      <c r="C637" s="167"/>
      <c r="D637" s="167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81"/>
      <c r="U637" s="84"/>
      <c r="V637" s="63"/>
      <c r="W637" s="63"/>
      <c r="X637" s="63"/>
      <c r="Y637" s="63"/>
      <c r="Z637" s="63"/>
    </row>
    <row r="638" spans="1:26" ht="12.75">
      <c r="A638" s="166" t="s">
        <v>980</v>
      </c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81"/>
      <c r="U638" s="84"/>
      <c r="V638" s="63"/>
      <c r="W638" s="63"/>
      <c r="X638" s="63"/>
      <c r="Y638" s="63"/>
      <c r="Z638" s="63"/>
    </row>
    <row r="639" spans="1:26" ht="12.75">
      <c r="A639" s="166" t="s">
        <v>981</v>
      </c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81"/>
      <c r="U639" s="84"/>
      <c r="V639" s="63"/>
      <c r="W639" s="63"/>
      <c r="X639" s="63"/>
      <c r="Y639" s="63"/>
      <c r="Z639" s="63"/>
    </row>
    <row r="640" spans="1:26" ht="12.75">
      <c r="A640" s="166" t="s">
        <v>982</v>
      </c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81"/>
      <c r="U640" s="84"/>
      <c r="V640" s="63"/>
      <c r="W640" s="63"/>
      <c r="X640" s="63"/>
      <c r="Y640" s="63"/>
      <c r="Z640" s="63"/>
    </row>
    <row r="641" spans="1:26" ht="12.75">
      <c r="A641" s="166" t="s">
        <v>983</v>
      </c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81"/>
      <c r="U641" s="84"/>
      <c r="V641" s="63"/>
      <c r="W641" s="63"/>
      <c r="X641" s="63"/>
      <c r="Y641" s="63"/>
      <c r="Z641" s="63"/>
    </row>
    <row r="642" spans="1:26" ht="12.75">
      <c r="A642" s="166" t="s">
        <v>984</v>
      </c>
      <c r="B642" s="167"/>
      <c r="C642" s="167"/>
      <c r="D642" s="167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81"/>
      <c r="U642" s="84"/>
      <c r="V642" s="63"/>
      <c r="W642" s="63"/>
      <c r="X642" s="63"/>
      <c r="Y642" s="63"/>
      <c r="Z642" s="63"/>
    </row>
    <row r="643" spans="1:26" ht="12.75">
      <c r="A643" s="166" t="s">
        <v>985</v>
      </c>
      <c r="B643" s="167"/>
      <c r="C643" s="167"/>
      <c r="D643" s="167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81"/>
      <c r="U643" s="84"/>
      <c r="V643" s="63"/>
      <c r="W643" s="63"/>
      <c r="X643" s="63"/>
      <c r="Y643" s="63"/>
      <c r="Z643" s="63"/>
    </row>
    <row r="644" spans="1:26" ht="12.75">
      <c r="A644" s="166" t="s">
        <v>986</v>
      </c>
      <c r="B644" s="167"/>
      <c r="C644" s="167"/>
      <c r="D644" s="167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81"/>
      <c r="U644" s="84"/>
      <c r="V644" s="63"/>
      <c r="W644" s="63"/>
      <c r="X644" s="63"/>
      <c r="Y644" s="63"/>
      <c r="Z644" s="63"/>
    </row>
    <row r="645" spans="1:26" ht="12.75">
      <c r="A645" s="166" t="s">
        <v>987</v>
      </c>
      <c r="B645" s="167"/>
      <c r="C645" s="167"/>
      <c r="D645" s="167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81">
        <v>80</v>
      </c>
      <c r="U645" s="84">
        <v>45</v>
      </c>
      <c r="V645" s="63"/>
      <c r="W645" s="63"/>
      <c r="X645" s="63"/>
      <c r="Y645" s="63"/>
      <c r="Z645" s="63"/>
    </row>
    <row r="646" spans="1:26" ht="12.75">
      <c r="A646" s="166" t="s">
        <v>988</v>
      </c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81"/>
      <c r="U646" s="84"/>
      <c r="V646" s="63"/>
      <c r="W646" s="63"/>
      <c r="X646" s="63"/>
      <c r="Y646" s="63"/>
      <c r="Z646" s="63"/>
    </row>
    <row r="647" spans="1:26" ht="12.75">
      <c r="A647" s="166" t="s">
        <v>989</v>
      </c>
      <c r="B647" s="167"/>
      <c r="C647" s="167"/>
      <c r="D647" s="167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81"/>
      <c r="U647" s="84"/>
      <c r="V647" s="63"/>
      <c r="W647" s="63"/>
      <c r="X647" s="63"/>
      <c r="Y647" s="63"/>
      <c r="Z647" s="63"/>
    </row>
    <row r="648" spans="1:26" ht="12.75">
      <c r="A648" s="166" t="s">
        <v>990</v>
      </c>
      <c r="B648" s="167"/>
      <c r="C648" s="167"/>
      <c r="D648" s="167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81"/>
      <c r="U648" s="84"/>
      <c r="V648" s="63"/>
      <c r="W648" s="63"/>
      <c r="X648" s="63"/>
      <c r="Y648" s="63"/>
      <c r="Z648" s="63"/>
    </row>
    <row r="649" spans="1:26" ht="12.75">
      <c r="A649" s="166" t="s">
        <v>991</v>
      </c>
      <c r="B649" s="167"/>
      <c r="C649" s="167"/>
      <c r="D649" s="167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81"/>
      <c r="U649" s="84"/>
      <c r="V649" s="63"/>
      <c r="W649" s="63"/>
      <c r="X649" s="63"/>
      <c r="Y649" s="63"/>
      <c r="Z649" s="63"/>
    </row>
    <row r="650" spans="1:26" ht="12.75">
      <c r="A650" s="166" t="s">
        <v>992</v>
      </c>
      <c r="B650" s="167"/>
      <c r="C650" s="167"/>
      <c r="D650" s="167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81"/>
      <c r="U650" s="84"/>
      <c r="V650" s="63"/>
      <c r="W650" s="63"/>
      <c r="X650" s="63"/>
      <c r="Y650" s="63"/>
      <c r="Z650" s="63"/>
    </row>
    <row r="651" spans="1:26" ht="12.75">
      <c r="A651" s="168" t="s">
        <v>993</v>
      </c>
      <c r="B651" s="167"/>
      <c r="C651" s="167"/>
      <c r="D651" s="167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81"/>
      <c r="U651" s="84"/>
      <c r="V651" s="63"/>
      <c r="W651" s="63"/>
      <c r="X651" s="63"/>
      <c r="Y651" s="63"/>
      <c r="Z651" s="63"/>
    </row>
    <row r="652" spans="1:26" ht="12.75">
      <c r="A652" s="166" t="s">
        <v>994</v>
      </c>
      <c r="B652" s="167"/>
      <c r="C652" s="167"/>
      <c r="D652" s="167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81">
        <v>95</v>
      </c>
      <c r="U652" s="84">
        <v>65</v>
      </c>
      <c r="V652" s="63"/>
      <c r="W652" s="63"/>
      <c r="X652" s="63"/>
      <c r="Y652" s="63"/>
      <c r="Z652" s="63"/>
    </row>
    <row r="653" spans="1:26" ht="12.75">
      <c r="A653" s="166" t="s">
        <v>995</v>
      </c>
      <c r="B653" s="167"/>
      <c r="C653" s="167"/>
      <c r="D653" s="167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81"/>
      <c r="U653" s="84"/>
      <c r="V653" s="63"/>
      <c r="W653" s="63"/>
      <c r="X653" s="63"/>
      <c r="Y653" s="63"/>
      <c r="Z653" s="63"/>
    </row>
    <row r="654" spans="1:26" ht="12.75">
      <c r="A654" s="166" t="s">
        <v>996</v>
      </c>
      <c r="B654" s="167"/>
      <c r="C654" s="167"/>
      <c r="D654" s="167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81"/>
      <c r="U654" s="84"/>
      <c r="V654" s="63"/>
      <c r="W654" s="63"/>
      <c r="X654" s="63"/>
      <c r="Y654" s="63"/>
      <c r="Z654" s="63"/>
    </row>
    <row r="655" spans="1:26" ht="12.75">
      <c r="A655" s="166" t="s">
        <v>997</v>
      </c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81"/>
      <c r="U655" s="84"/>
      <c r="V655" s="63"/>
      <c r="W655" s="63"/>
      <c r="X655" s="63"/>
      <c r="Y655" s="63"/>
      <c r="Z655" s="63"/>
    </row>
    <row r="656" spans="1:26" ht="12.75">
      <c r="A656" s="166" t="s">
        <v>998</v>
      </c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81"/>
      <c r="U656" s="84"/>
      <c r="V656" s="63"/>
      <c r="W656" s="63"/>
      <c r="X656" s="63"/>
      <c r="Y656" s="63"/>
      <c r="Z656" s="63"/>
    </row>
    <row r="657" spans="1:26" ht="12.75">
      <c r="A657" s="166" t="s">
        <v>999</v>
      </c>
      <c r="B657" s="167"/>
      <c r="C657" s="167"/>
      <c r="D657" s="167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81"/>
      <c r="U657" s="84"/>
      <c r="V657" s="63"/>
      <c r="W657" s="63"/>
      <c r="X657" s="63"/>
      <c r="Y657" s="63"/>
      <c r="Z657" s="63"/>
    </row>
    <row r="658" spans="1:26" ht="12.75">
      <c r="A658" s="166" t="s">
        <v>1000</v>
      </c>
      <c r="B658" s="167"/>
      <c r="C658" s="167"/>
      <c r="D658" s="167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81"/>
      <c r="U658" s="84"/>
      <c r="V658" s="63"/>
      <c r="W658" s="63"/>
      <c r="X658" s="63"/>
      <c r="Y658" s="63"/>
      <c r="Z658" s="63"/>
    </row>
    <row r="659" spans="1:26" ht="12.75">
      <c r="A659" s="166" t="s">
        <v>1001</v>
      </c>
      <c r="B659" s="167"/>
      <c r="C659" s="167"/>
      <c r="D659" s="167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81"/>
      <c r="U659" s="84"/>
      <c r="V659" s="63"/>
      <c r="W659" s="63"/>
      <c r="X659" s="63"/>
      <c r="Y659" s="63"/>
      <c r="Z659" s="63"/>
    </row>
    <row r="660" spans="1:26" ht="12.75">
      <c r="A660" s="166" t="s">
        <v>1002</v>
      </c>
      <c r="B660" s="167"/>
      <c r="C660" s="167"/>
      <c r="D660" s="167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81"/>
      <c r="U660" s="84"/>
      <c r="V660" s="63"/>
      <c r="W660" s="63"/>
      <c r="X660" s="63"/>
      <c r="Y660" s="63"/>
      <c r="Z660" s="63"/>
    </row>
    <row r="661" spans="1:26" ht="12.75">
      <c r="A661" s="166" t="s">
        <v>1003</v>
      </c>
      <c r="B661" s="167"/>
      <c r="C661" s="167"/>
      <c r="D661" s="167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81"/>
      <c r="U661" s="84"/>
      <c r="V661" s="63"/>
      <c r="W661" s="63"/>
      <c r="X661" s="63"/>
      <c r="Y661" s="63"/>
      <c r="Z661" s="63"/>
    </row>
    <row r="662" spans="1:26" ht="12.75">
      <c r="A662" s="166" t="s">
        <v>1004</v>
      </c>
      <c r="B662" s="167"/>
      <c r="C662" s="167"/>
      <c r="D662" s="167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81">
        <v>80</v>
      </c>
      <c r="U662" s="84">
        <v>60</v>
      </c>
      <c r="V662" s="63"/>
      <c r="W662" s="63"/>
      <c r="X662" s="63"/>
      <c r="Y662" s="63"/>
      <c r="Z662" s="63"/>
    </row>
    <row r="663" spans="1:26" ht="12.75">
      <c r="A663" s="166" t="s">
        <v>1005</v>
      </c>
      <c r="B663" s="167"/>
      <c r="C663" s="167"/>
      <c r="D663" s="167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81"/>
      <c r="U663" s="84"/>
      <c r="V663" s="63"/>
      <c r="W663" s="63"/>
      <c r="X663" s="63"/>
      <c r="Y663" s="63"/>
      <c r="Z663" s="63"/>
    </row>
    <row r="664" spans="1:26" ht="12.75">
      <c r="A664" s="166" t="s">
        <v>1006</v>
      </c>
      <c r="B664" s="167"/>
      <c r="C664" s="167"/>
      <c r="D664" s="167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81"/>
      <c r="U664" s="84"/>
      <c r="V664" s="63"/>
      <c r="W664" s="63"/>
      <c r="X664" s="63"/>
      <c r="Y664" s="63"/>
      <c r="Z664" s="63"/>
    </row>
    <row r="665" spans="1:26" ht="12.75">
      <c r="A665" s="168" t="s">
        <v>1007</v>
      </c>
      <c r="B665" s="167"/>
      <c r="C665" s="167"/>
      <c r="D665" s="167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81"/>
      <c r="U665" s="84"/>
      <c r="V665" s="63"/>
      <c r="W665" s="63"/>
      <c r="X665" s="63"/>
      <c r="Y665" s="63"/>
      <c r="Z665" s="63"/>
    </row>
    <row r="666" spans="1:26" ht="12.75">
      <c r="A666" s="166" t="s">
        <v>1008</v>
      </c>
      <c r="B666" s="167"/>
      <c r="C666" s="167"/>
      <c r="D666" s="167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81">
        <v>90</v>
      </c>
      <c r="U666" s="84">
        <v>85</v>
      </c>
      <c r="V666" s="63"/>
      <c r="W666" s="63"/>
      <c r="X666" s="63"/>
      <c r="Y666" s="63"/>
      <c r="Z666" s="63"/>
    </row>
    <row r="667" spans="1:26" ht="12.75">
      <c r="A667" s="166" t="s">
        <v>1009</v>
      </c>
      <c r="B667" s="167"/>
      <c r="C667" s="167"/>
      <c r="D667" s="167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81"/>
      <c r="U667" s="84"/>
      <c r="V667" s="63"/>
      <c r="W667" s="63"/>
      <c r="X667" s="63"/>
      <c r="Y667" s="63"/>
      <c r="Z667" s="63"/>
    </row>
    <row r="668" spans="1:26" ht="12.75">
      <c r="A668" s="166" t="s">
        <v>1010</v>
      </c>
      <c r="B668" s="167"/>
      <c r="C668" s="167"/>
      <c r="D668" s="167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81"/>
      <c r="U668" s="84"/>
      <c r="V668" s="63"/>
      <c r="W668" s="63"/>
      <c r="X668" s="63"/>
      <c r="Y668" s="63"/>
      <c r="Z668" s="63"/>
    </row>
    <row r="669" spans="1:26" ht="12.75">
      <c r="A669" s="168" t="s">
        <v>1011</v>
      </c>
      <c r="B669" s="167"/>
      <c r="C669" s="167"/>
      <c r="D669" s="167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81"/>
      <c r="U669" s="84"/>
      <c r="V669" s="63"/>
      <c r="W669" s="63"/>
      <c r="X669" s="63"/>
      <c r="Y669" s="63"/>
      <c r="Z669" s="63"/>
    </row>
    <row r="670" spans="1:26" ht="12.75">
      <c r="A670" s="166" t="s">
        <v>1012</v>
      </c>
      <c r="B670" s="167"/>
      <c r="C670" s="167"/>
      <c r="D670" s="167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81">
        <v>128</v>
      </c>
      <c r="U670" s="84">
        <v>83</v>
      </c>
      <c r="V670" s="63"/>
      <c r="W670" s="63"/>
      <c r="X670" s="63"/>
      <c r="Y670" s="63"/>
      <c r="Z670" s="63"/>
    </row>
    <row r="671" spans="1:26" ht="12.75">
      <c r="A671" s="166" t="s">
        <v>1013</v>
      </c>
      <c r="B671" s="167"/>
      <c r="C671" s="167"/>
      <c r="D671" s="167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81"/>
      <c r="U671" s="84"/>
      <c r="V671" s="63"/>
      <c r="W671" s="63"/>
      <c r="X671" s="63"/>
      <c r="Y671" s="63"/>
      <c r="Z671" s="63"/>
    </row>
    <row r="672" spans="1:26" ht="12.75">
      <c r="A672" s="166" t="s">
        <v>1014</v>
      </c>
      <c r="B672" s="167"/>
      <c r="C672" s="167"/>
      <c r="D672" s="167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81"/>
      <c r="U672" s="84"/>
      <c r="V672" s="63"/>
      <c r="W672" s="63"/>
      <c r="X672" s="63"/>
      <c r="Y672" s="63"/>
      <c r="Z672" s="63"/>
    </row>
    <row r="673" spans="1:26" ht="12.75">
      <c r="A673" s="166" t="s">
        <v>1015</v>
      </c>
      <c r="B673" s="167"/>
      <c r="C673" s="167"/>
      <c r="D673" s="167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81"/>
      <c r="U673" s="84"/>
      <c r="V673" s="63"/>
      <c r="W673" s="63"/>
      <c r="X673" s="63"/>
      <c r="Y673" s="63"/>
      <c r="Z673" s="63"/>
    </row>
    <row r="674" spans="1:26" ht="12.75">
      <c r="A674" s="166" t="s">
        <v>1016</v>
      </c>
      <c r="B674" s="167"/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81"/>
      <c r="U674" s="84"/>
      <c r="V674" s="63"/>
      <c r="W674" s="63"/>
      <c r="X674" s="63"/>
      <c r="Y674" s="63"/>
      <c r="Z674" s="63"/>
    </row>
    <row r="675" spans="1:26" ht="12.75">
      <c r="A675" s="166" t="s">
        <v>1017</v>
      </c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81"/>
      <c r="U675" s="84"/>
      <c r="V675" s="63"/>
      <c r="W675" s="63"/>
      <c r="X675" s="63"/>
      <c r="Y675" s="63"/>
      <c r="Z675" s="63"/>
    </row>
    <row r="676" spans="1:26" ht="12.75">
      <c r="A676" s="166" t="s">
        <v>1018</v>
      </c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81"/>
      <c r="U676" s="84"/>
      <c r="V676" s="63"/>
      <c r="W676" s="63"/>
      <c r="X676" s="63"/>
      <c r="Y676" s="63"/>
      <c r="Z676" s="63"/>
    </row>
    <row r="677" spans="1:26" ht="12.75">
      <c r="A677" s="166" t="s">
        <v>1019</v>
      </c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81"/>
      <c r="U677" s="84"/>
      <c r="V677" s="63"/>
      <c r="W677" s="63"/>
      <c r="X677" s="63"/>
      <c r="Y677" s="63"/>
      <c r="Z677" s="63"/>
    </row>
    <row r="678" spans="1:26" ht="12.75">
      <c r="A678" s="166" t="s">
        <v>1020</v>
      </c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81"/>
      <c r="U678" s="84"/>
      <c r="V678" s="63"/>
      <c r="W678" s="63"/>
      <c r="X678" s="63"/>
      <c r="Y678" s="63"/>
      <c r="Z678" s="63"/>
    </row>
    <row r="679" spans="1:26" ht="12.75">
      <c r="A679" s="166" t="s">
        <v>1021</v>
      </c>
      <c r="B679" s="167"/>
      <c r="C679" s="167"/>
      <c r="D679" s="167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81"/>
      <c r="U679" s="84"/>
      <c r="V679" s="63"/>
      <c r="W679" s="63"/>
      <c r="X679" s="63"/>
      <c r="Y679" s="63"/>
      <c r="Z679" s="63"/>
    </row>
    <row r="680" spans="1:26" ht="12.75">
      <c r="A680" s="166" t="s">
        <v>1022</v>
      </c>
      <c r="B680" s="167"/>
      <c r="C680" s="167"/>
      <c r="D680" s="167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81"/>
      <c r="U680" s="84"/>
      <c r="V680" s="63"/>
      <c r="W680" s="63"/>
      <c r="X680" s="63"/>
      <c r="Y680" s="63"/>
      <c r="Z680" s="63"/>
    </row>
    <row r="681" spans="1:26" ht="12.75">
      <c r="A681" s="166" t="s">
        <v>1023</v>
      </c>
      <c r="B681" s="167"/>
      <c r="C681" s="167"/>
      <c r="D681" s="167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81"/>
      <c r="U681" s="84"/>
      <c r="V681" s="63"/>
      <c r="W681" s="63"/>
      <c r="X681" s="63"/>
      <c r="Y681" s="63"/>
      <c r="Z681" s="63"/>
    </row>
    <row r="682" spans="1:26" ht="12.75">
      <c r="A682" s="166" t="s">
        <v>1024</v>
      </c>
      <c r="B682" s="167"/>
      <c r="C682" s="167"/>
      <c r="D682" s="167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81"/>
      <c r="U682" s="84"/>
      <c r="V682" s="63"/>
      <c r="W682" s="63"/>
      <c r="X682" s="63"/>
      <c r="Y682" s="63"/>
      <c r="Z682" s="63"/>
    </row>
    <row r="683" spans="1:26" ht="12.75">
      <c r="A683" s="166" t="s">
        <v>1025</v>
      </c>
      <c r="B683" s="167"/>
      <c r="C683" s="167"/>
      <c r="D683" s="167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81"/>
      <c r="U683" s="84"/>
      <c r="V683" s="63"/>
      <c r="W683" s="63"/>
      <c r="X683" s="63"/>
      <c r="Y683" s="63"/>
      <c r="Z683" s="63"/>
    </row>
    <row r="684" spans="1:26" ht="12.75">
      <c r="A684" s="166" t="s">
        <v>1026</v>
      </c>
      <c r="B684" s="167"/>
      <c r="C684" s="167"/>
      <c r="D684" s="167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81"/>
      <c r="U684" s="84"/>
      <c r="V684" s="63"/>
      <c r="W684" s="63"/>
      <c r="X684" s="63"/>
      <c r="Y684" s="63"/>
      <c r="Z684" s="63"/>
    </row>
    <row r="685" spans="1:26" ht="12.75">
      <c r="A685" s="166" t="s">
        <v>1027</v>
      </c>
      <c r="B685" s="167"/>
      <c r="C685" s="167"/>
      <c r="D685" s="167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81"/>
      <c r="U685" s="84"/>
      <c r="V685" s="63"/>
      <c r="W685" s="63"/>
      <c r="X685" s="63"/>
      <c r="Y685" s="63"/>
      <c r="Z685" s="63"/>
    </row>
    <row r="686" spans="1:26" ht="12.75">
      <c r="A686" s="166" t="s">
        <v>1028</v>
      </c>
      <c r="B686" s="167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81"/>
      <c r="U686" s="84"/>
      <c r="V686" s="63"/>
      <c r="W686" s="63"/>
      <c r="X686" s="63"/>
      <c r="Y686" s="63"/>
      <c r="Z686" s="63"/>
    </row>
    <row r="687" spans="1:26" ht="12.75">
      <c r="A687" s="166" t="s">
        <v>1029</v>
      </c>
      <c r="B687" s="167"/>
      <c r="C687" s="167"/>
      <c r="D687" s="167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81"/>
      <c r="U687" s="84"/>
      <c r="V687" s="63"/>
      <c r="W687" s="63"/>
      <c r="X687" s="63"/>
      <c r="Y687" s="63"/>
      <c r="Z687" s="63"/>
    </row>
    <row r="688" spans="1:26" ht="12.75">
      <c r="A688" s="166" t="s">
        <v>1030</v>
      </c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81"/>
      <c r="U688" s="84"/>
      <c r="V688" s="63"/>
      <c r="W688" s="63"/>
      <c r="X688" s="63"/>
      <c r="Y688" s="63"/>
      <c r="Z688" s="63"/>
    </row>
    <row r="689" spans="1:26" ht="12.75">
      <c r="A689" s="168" t="s">
        <v>1031</v>
      </c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81"/>
      <c r="U689" s="84"/>
      <c r="V689" s="63"/>
      <c r="W689" s="63"/>
      <c r="X689" s="63"/>
      <c r="Y689" s="63"/>
      <c r="Z689" s="63"/>
    </row>
    <row r="690" spans="1:26" ht="12.75">
      <c r="A690" s="166" t="s">
        <v>1032</v>
      </c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81"/>
      <c r="U690" s="84"/>
      <c r="V690" s="63"/>
      <c r="W690" s="63"/>
      <c r="X690" s="63"/>
      <c r="Y690" s="63"/>
      <c r="Z690" s="63"/>
    </row>
    <row r="691" spans="1:26" ht="12.75">
      <c r="A691" s="158" t="s">
        <v>1033</v>
      </c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82"/>
      <c r="U691" s="85"/>
      <c r="V691" s="63"/>
      <c r="W691" s="63"/>
      <c r="X691" s="63"/>
      <c r="Y691" s="63"/>
      <c r="Z691" s="63"/>
    </row>
    <row r="692" spans="1:26" ht="12.75">
      <c r="A692" s="42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63"/>
      <c r="W692" s="63"/>
      <c r="X692" s="63"/>
      <c r="Y692" s="63"/>
      <c r="Z692" s="63"/>
    </row>
    <row r="693" spans="1:26" ht="12.75">
      <c r="A693" s="65"/>
      <c r="B693" s="143" t="s">
        <v>1998</v>
      </c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2.75">
      <c r="A694" s="42"/>
      <c r="B694" s="143" t="s">
        <v>1999</v>
      </c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2.75">
      <c r="A695" s="65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2.75">
      <c r="A696" s="58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43"/>
      <c r="W696" s="43"/>
      <c r="X696" s="43"/>
      <c r="Y696" s="43"/>
      <c r="Z696" s="43"/>
    </row>
    <row r="697" spans="22:26" ht="12.75">
      <c r="V697" s="66"/>
      <c r="W697" s="66"/>
      <c r="X697" s="66"/>
      <c r="Y697" s="66"/>
      <c r="Z697" s="66"/>
    </row>
    <row r="831" ht="12.75"/>
    <row r="832" ht="12.75"/>
    <row r="833" ht="12.75"/>
    <row r="834" ht="12.75"/>
    <row r="835" ht="12.75"/>
    <row r="836" ht="12.75"/>
    <row r="837" ht="12.75"/>
    <row r="838" ht="12.75"/>
    <row r="839" ht="12.75"/>
  </sheetData>
  <sheetProtection/>
  <mergeCells count="260">
    <mergeCell ref="G19:H19"/>
    <mergeCell ref="J19:K19"/>
    <mergeCell ref="J25:J26"/>
    <mergeCell ref="G24:I24"/>
    <mergeCell ref="G14:I14"/>
    <mergeCell ref="G18:H18"/>
    <mergeCell ref="J15:K15"/>
    <mergeCell ref="J18:K18"/>
    <mergeCell ref="G16:H16"/>
    <mergeCell ref="G17:H17"/>
    <mergeCell ref="A24:A26"/>
    <mergeCell ref="B24:B26"/>
    <mergeCell ref="C24:C26"/>
    <mergeCell ref="D24:F24"/>
    <mergeCell ref="D25:D26"/>
    <mergeCell ref="J24:U24"/>
    <mergeCell ref="G25:G26"/>
    <mergeCell ref="J16:K16"/>
    <mergeCell ref="J17:K17"/>
    <mergeCell ref="A9:U9"/>
    <mergeCell ref="A10:U10"/>
    <mergeCell ref="A11:U11"/>
    <mergeCell ref="A12:U12"/>
    <mergeCell ref="J14:U14"/>
    <mergeCell ref="G15:H15"/>
    <mergeCell ref="A28:U28"/>
    <mergeCell ref="A279:U279"/>
    <mergeCell ref="A310:U310"/>
    <mergeCell ref="A428:U428"/>
    <mergeCell ref="A438:U438"/>
    <mergeCell ref="A459:F459"/>
    <mergeCell ref="A460:F460"/>
    <mergeCell ref="A461:F461"/>
    <mergeCell ref="A462:F462"/>
    <mergeCell ref="A463:F463"/>
    <mergeCell ref="A464:F464"/>
    <mergeCell ref="A465:F465"/>
    <mergeCell ref="A466:F466"/>
    <mergeCell ref="A467:F467"/>
    <mergeCell ref="A468:F468"/>
    <mergeCell ref="A469:F469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6:F486"/>
    <mergeCell ref="A491:S491"/>
    <mergeCell ref="A493:S493"/>
    <mergeCell ref="A494:S494"/>
    <mergeCell ref="A495:S495"/>
    <mergeCell ref="A496:S496"/>
    <mergeCell ref="A497:S497"/>
    <mergeCell ref="A498:S498"/>
    <mergeCell ref="A499:S499"/>
    <mergeCell ref="A500:S500"/>
    <mergeCell ref="A501:S501"/>
    <mergeCell ref="A502:S502"/>
    <mergeCell ref="A503:S503"/>
    <mergeCell ref="A504:S504"/>
    <mergeCell ref="A505:S505"/>
    <mergeCell ref="A506:S506"/>
    <mergeCell ref="A507:S507"/>
    <mergeCell ref="A508:S508"/>
    <mergeCell ref="A509:S509"/>
    <mergeCell ref="A510:S510"/>
    <mergeCell ref="A511:S511"/>
    <mergeCell ref="A512:S512"/>
    <mergeCell ref="A513:S513"/>
    <mergeCell ref="A514:S514"/>
    <mergeCell ref="A515:S515"/>
    <mergeCell ref="A516:S516"/>
    <mergeCell ref="A517:S517"/>
    <mergeCell ref="A518:S518"/>
    <mergeCell ref="A519:S519"/>
    <mergeCell ref="A520:S520"/>
    <mergeCell ref="A521:S521"/>
    <mergeCell ref="A522:S522"/>
    <mergeCell ref="A523:S523"/>
    <mergeCell ref="A524:S524"/>
    <mergeCell ref="A525:S525"/>
    <mergeCell ref="A526:S526"/>
    <mergeCell ref="A527:S527"/>
    <mergeCell ref="A528:S528"/>
    <mergeCell ref="A529:S529"/>
    <mergeCell ref="A530:S530"/>
    <mergeCell ref="A531:S531"/>
    <mergeCell ref="A532:S532"/>
    <mergeCell ref="A533:S533"/>
    <mergeCell ref="A534:S534"/>
    <mergeCell ref="A535:S535"/>
    <mergeCell ref="A536:S536"/>
    <mergeCell ref="A537:S537"/>
    <mergeCell ref="A538:S538"/>
    <mergeCell ref="A539:S539"/>
    <mergeCell ref="A540:S540"/>
    <mergeCell ref="A541:S541"/>
    <mergeCell ref="A542:S542"/>
    <mergeCell ref="A543:S543"/>
    <mergeCell ref="A544:S544"/>
    <mergeCell ref="A545:S545"/>
    <mergeCell ref="A546:S546"/>
    <mergeCell ref="A547:S547"/>
    <mergeCell ref="A548:S548"/>
    <mergeCell ref="A549:S549"/>
    <mergeCell ref="A550:S550"/>
    <mergeCell ref="A551:S551"/>
    <mergeCell ref="A552:S552"/>
    <mergeCell ref="A553:S553"/>
    <mergeCell ref="A554:S554"/>
    <mergeCell ref="A555:S555"/>
    <mergeCell ref="A556:S556"/>
    <mergeCell ref="A557:S557"/>
    <mergeCell ref="A558:S558"/>
    <mergeCell ref="A559:S559"/>
    <mergeCell ref="A560:S560"/>
    <mergeCell ref="A561:S561"/>
    <mergeCell ref="A562:S562"/>
    <mergeCell ref="A563:S563"/>
    <mergeCell ref="A564:S564"/>
    <mergeCell ref="A565:S565"/>
    <mergeCell ref="A566:S566"/>
    <mergeCell ref="A567:S567"/>
    <mergeCell ref="A568:S568"/>
    <mergeCell ref="A569:S569"/>
    <mergeCell ref="A570:S570"/>
    <mergeCell ref="A571:S571"/>
    <mergeCell ref="A572:S572"/>
    <mergeCell ref="A573:S573"/>
    <mergeCell ref="A574:S574"/>
    <mergeCell ref="A575:S575"/>
    <mergeCell ref="A576:S576"/>
    <mergeCell ref="A577:S577"/>
    <mergeCell ref="A578:S578"/>
    <mergeCell ref="A579:S579"/>
    <mergeCell ref="A580:S580"/>
    <mergeCell ref="A581:S581"/>
    <mergeCell ref="A582:S582"/>
    <mergeCell ref="A583:S583"/>
    <mergeCell ref="A584:S584"/>
    <mergeCell ref="A585:S585"/>
    <mergeCell ref="A586:S586"/>
    <mergeCell ref="A587:S587"/>
    <mergeCell ref="A588:S588"/>
    <mergeCell ref="A589:S589"/>
    <mergeCell ref="A590:S590"/>
    <mergeCell ref="A591:S591"/>
    <mergeCell ref="A592:S592"/>
    <mergeCell ref="A593:S593"/>
    <mergeCell ref="A594:S594"/>
    <mergeCell ref="A595:S595"/>
    <mergeCell ref="A596:S596"/>
    <mergeCell ref="A597:S597"/>
    <mergeCell ref="A598:S598"/>
    <mergeCell ref="A599:S599"/>
    <mergeCell ref="A600:S600"/>
    <mergeCell ref="A601:S601"/>
    <mergeCell ref="A602:S602"/>
    <mergeCell ref="A603:S603"/>
    <mergeCell ref="A604:S604"/>
    <mergeCell ref="A605:S605"/>
    <mergeCell ref="A606:S606"/>
    <mergeCell ref="A607:S607"/>
    <mergeCell ref="A608:S608"/>
    <mergeCell ref="A609:S609"/>
    <mergeCell ref="A610:S610"/>
    <mergeCell ref="A611:S611"/>
    <mergeCell ref="A612:S612"/>
    <mergeCell ref="A613:S613"/>
    <mergeCell ref="A614:S614"/>
    <mergeCell ref="A615:S615"/>
    <mergeCell ref="A616:S616"/>
    <mergeCell ref="A617:S617"/>
    <mergeCell ref="A618:S618"/>
    <mergeCell ref="A619:S619"/>
    <mergeCell ref="A620:S620"/>
    <mergeCell ref="A621:S621"/>
    <mergeCell ref="A622:S622"/>
    <mergeCell ref="A623:S623"/>
    <mergeCell ref="A624:S624"/>
    <mergeCell ref="A625:S625"/>
    <mergeCell ref="A626:S626"/>
    <mergeCell ref="A627:S627"/>
    <mergeCell ref="A628:S628"/>
    <mergeCell ref="A629:S629"/>
    <mergeCell ref="A630:S630"/>
    <mergeCell ref="A631:S631"/>
    <mergeCell ref="A632:S632"/>
    <mergeCell ref="A633:S633"/>
    <mergeCell ref="A634:S634"/>
    <mergeCell ref="A635:S635"/>
    <mergeCell ref="A636:S636"/>
    <mergeCell ref="A637:S637"/>
    <mergeCell ref="A638:S638"/>
    <mergeCell ref="A639:S639"/>
    <mergeCell ref="A640:S640"/>
    <mergeCell ref="A641:S641"/>
    <mergeCell ref="A642:S642"/>
    <mergeCell ref="A643:S643"/>
    <mergeCell ref="A644:S644"/>
    <mergeCell ref="A645:S645"/>
    <mergeCell ref="A646:S646"/>
    <mergeCell ref="A647:S647"/>
    <mergeCell ref="A648:S648"/>
    <mergeCell ref="A649:S649"/>
    <mergeCell ref="A650:S650"/>
    <mergeCell ref="A651:S651"/>
    <mergeCell ref="A652:S652"/>
    <mergeCell ref="A653:S653"/>
    <mergeCell ref="A654:S654"/>
    <mergeCell ref="A655:S655"/>
    <mergeCell ref="A656:S656"/>
    <mergeCell ref="A657:S657"/>
    <mergeCell ref="A658:S658"/>
    <mergeCell ref="A659:S659"/>
    <mergeCell ref="A660:S660"/>
    <mergeCell ref="A661:S661"/>
    <mergeCell ref="A662:S662"/>
    <mergeCell ref="A663:S663"/>
    <mergeCell ref="A664:S664"/>
    <mergeCell ref="A665:S665"/>
    <mergeCell ref="A666:S666"/>
    <mergeCell ref="A667:S667"/>
    <mergeCell ref="A668:S668"/>
    <mergeCell ref="A669:S669"/>
    <mergeCell ref="A670:S670"/>
    <mergeCell ref="A671:S671"/>
    <mergeCell ref="A672:S672"/>
    <mergeCell ref="A673:S673"/>
    <mergeCell ref="A674:S674"/>
    <mergeCell ref="A675:S675"/>
    <mergeCell ref="A676:S676"/>
    <mergeCell ref="A677:S677"/>
    <mergeCell ref="A678:S678"/>
    <mergeCell ref="A688:S688"/>
    <mergeCell ref="A689:S689"/>
    <mergeCell ref="A690:S690"/>
    <mergeCell ref="A679:S679"/>
    <mergeCell ref="A680:S680"/>
    <mergeCell ref="A681:S681"/>
    <mergeCell ref="A682:S682"/>
    <mergeCell ref="A683:S683"/>
    <mergeCell ref="A684:S684"/>
    <mergeCell ref="B1:U3"/>
    <mergeCell ref="I4:U5"/>
    <mergeCell ref="A691:S691"/>
    <mergeCell ref="A484:F484"/>
    <mergeCell ref="A485:F485"/>
    <mergeCell ref="A470:F470"/>
    <mergeCell ref="A471:F471"/>
    <mergeCell ref="A685:S685"/>
    <mergeCell ref="A686:S686"/>
    <mergeCell ref="A687:S68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323"/>
  <sheetViews>
    <sheetView showGridLines="0" tabSelected="1" zoomScalePageLayoutView="0" workbookViewId="0" topLeftCell="A313">
      <selection activeCell="A9" sqref="A9:N9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9" width="11.625" style="12" customWidth="1"/>
    <col min="10" max="10" width="10.625" style="12" customWidth="1"/>
    <col min="11" max="11" width="13.87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ht="12.75"/>
    <row r="2" spans="10:14" ht="12.75">
      <c r="J2" s="220" t="s">
        <v>2020</v>
      </c>
      <c r="K2" s="220"/>
      <c r="L2" s="220"/>
      <c r="M2" s="220"/>
      <c r="N2" s="220"/>
    </row>
    <row r="3" spans="10:14" ht="12.75">
      <c r="J3" s="220"/>
      <c r="K3" s="220"/>
      <c r="L3" s="220"/>
      <c r="M3" s="220"/>
      <c r="N3" s="220"/>
    </row>
    <row r="4" spans="10:14" ht="12.75">
      <c r="J4" s="220" t="s">
        <v>2019</v>
      </c>
      <c r="K4" s="220"/>
      <c r="L4" s="220"/>
      <c r="M4" s="220"/>
      <c r="N4" s="220"/>
    </row>
    <row r="5" spans="10:14" ht="12.75">
      <c r="J5" s="220"/>
      <c r="K5" s="220"/>
      <c r="L5" s="220"/>
      <c r="M5" s="220"/>
      <c r="N5" s="220"/>
    </row>
    <row r="6" spans="1:12" s="3" customFormat="1" ht="12.75">
      <c r="A6" s="4" t="s">
        <v>2012</v>
      </c>
      <c r="B6" s="2"/>
      <c r="C6" s="2"/>
      <c r="D6" s="2"/>
      <c r="L6" s="28"/>
    </row>
    <row r="7" spans="1:12" s="3" customFormat="1" ht="12.75">
      <c r="A7" s="1"/>
      <c r="B7" s="2"/>
      <c r="C7" s="2"/>
      <c r="D7" s="2"/>
      <c r="L7" s="28"/>
    </row>
    <row r="8" spans="1:12" s="3" customFormat="1" ht="12.75">
      <c r="A8" s="4" t="s">
        <v>2009</v>
      </c>
      <c r="B8" s="2"/>
      <c r="C8" s="2"/>
      <c r="D8" s="2"/>
      <c r="L8" s="28"/>
    </row>
    <row r="9" spans="1:23" s="3" customFormat="1" ht="14.25">
      <c r="A9" s="217" t="s">
        <v>35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5"/>
      <c r="P9" s="5"/>
      <c r="Q9" s="5"/>
      <c r="R9" s="5"/>
      <c r="S9" s="5"/>
      <c r="T9" s="5"/>
      <c r="U9" s="5"/>
      <c r="V9" s="5"/>
      <c r="W9" s="5"/>
    </row>
    <row r="10" spans="1:23" s="3" customFormat="1" ht="11.25">
      <c r="A10" s="218" t="s">
        <v>32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1.25">
      <c r="A11" s="218" t="s">
        <v>2010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6"/>
      <c r="P11" s="6"/>
      <c r="Q11" s="6"/>
      <c r="R11" s="6"/>
      <c r="S11" s="6"/>
      <c r="T11" s="6"/>
      <c r="U11" s="6"/>
      <c r="V11" s="6"/>
      <c r="W11" s="6"/>
    </row>
    <row r="12" spans="1:23" s="3" customFormat="1" ht="11.25">
      <c r="A12" s="219" t="s">
        <v>2015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4"/>
      <c r="P12" s="4"/>
      <c r="Q12" s="4"/>
      <c r="R12" s="4"/>
      <c r="S12" s="4"/>
      <c r="T12" s="4"/>
      <c r="U12" s="4"/>
      <c r="V12" s="4"/>
      <c r="W12" s="4"/>
    </row>
    <row r="13" spans="4:12" s="3" customFormat="1" ht="12.75">
      <c r="D13" s="3" t="s">
        <v>2007</v>
      </c>
      <c r="J13" s="3" t="s">
        <v>2013</v>
      </c>
      <c r="L13" s="28"/>
    </row>
    <row r="14" spans="7:23" s="3" customFormat="1" ht="12.75" customHeight="1">
      <c r="G14" s="214" t="s">
        <v>18</v>
      </c>
      <c r="H14" s="215"/>
      <c r="I14" s="215"/>
      <c r="J14" s="214" t="s">
        <v>19</v>
      </c>
      <c r="K14" s="215"/>
      <c r="L14" s="215"/>
      <c r="M14" s="216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4:23" s="3" customFormat="1" ht="12.75">
      <c r="D15" s="1" t="s">
        <v>3</v>
      </c>
      <c r="G15" s="201">
        <f>702899/1000</f>
        <v>702.899</v>
      </c>
      <c r="H15" s="202"/>
      <c r="I15" s="16" t="s">
        <v>4</v>
      </c>
      <c r="J15" s="203">
        <f>3992799/1000</f>
        <v>3992.799</v>
      </c>
      <c r="K15" s="204"/>
      <c r="L15" s="29"/>
      <c r="M15" s="15" t="s">
        <v>4</v>
      </c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4:20" s="3" customFormat="1" ht="12.75">
      <c r="D16" s="27" t="s">
        <v>33</v>
      </c>
      <c r="F16" s="7"/>
      <c r="G16" s="201">
        <f>0/1000</f>
        <v>0</v>
      </c>
      <c r="H16" s="202"/>
      <c r="I16" s="15" t="s">
        <v>4</v>
      </c>
      <c r="J16" s="203">
        <f>0/1000</f>
        <v>0</v>
      </c>
      <c r="K16" s="204"/>
      <c r="L16" s="29"/>
      <c r="M16" s="15" t="s">
        <v>4</v>
      </c>
      <c r="N16" s="24"/>
      <c r="O16" s="24"/>
      <c r="P16" s="24"/>
      <c r="Q16" s="24"/>
      <c r="R16" s="24"/>
      <c r="S16" s="24"/>
      <c r="T16" s="24"/>
    </row>
    <row r="17" spans="4:20" s="3" customFormat="1" ht="12.75">
      <c r="D17" s="27" t="s">
        <v>34</v>
      </c>
      <c r="F17" s="7"/>
      <c r="G17" s="201">
        <f>22286/1000</f>
        <v>22.286</v>
      </c>
      <c r="H17" s="202"/>
      <c r="I17" s="15" t="s">
        <v>4</v>
      </c>
      <c r="J17" s="203">
        <f>162027/1000</f>
        <v>162.027</v>
      </c>
      <c r="K17" s="204"/>
      <c r="L17" s="29"/>
      <c r="M17" s="15" t="s">
        <v>4</v>
      </c>
      <c r="N17" s="24"/>
      <c r="O17" s="24"/>
      <c r="P17" s="24"/>
      <c r="Q17" s="24"/>
      <c r="R17" s="24"/>
      <c r="S17" s="24"/>
      <c r="T17" s="24"/>
    </row>
    <row r="18" spans="4:23" s="3" customFormat="1" ht="12.75">
      <c r="D18" s="1" t="s">
        <v>5</v>
      </c>
      <c r="G18" s="201">
        <f>(O18+O19)/1000</f>
        <v>4.6333400000000005</v>
      </c>
      <c r="H18" s="202"/>
      <c r="I18" s="16" t="s">
        <v>6</v>
      </c>
      <c r="J18" s="203">
        <f>(P18+P19)/1000</f>
        <v>4.6333400000000005</v>
      </c>
      <c r="K18" s="204"/>
      <c r="L18" s="34">
        <v>44259</v>
      </c>
      <c r="M18" s="15" t="s">
        <v>6</v>
      </c>
      <c r="N18" s="24"/>
      <c r="O18" s="34">
        <v>4014.88</v>
      </c>
      <c r="P18" s="35">
        <v>4014.88</v>
      </c>
      <c r="Q18" s="24"/>
      <c r="R18" s="24"/>
      <c r="S18" s="24"/>
      <c r="T18" s="24"/>
      <c r="U18" s="24"/>
      <c r="V18" s="24"/>
      <c r="W18" s="25"/>
    </row>
    <row r="19" spans="4:23" s="3" customFormat="1" ht="12.75">
      <c r="D19" s="1" t="s">
        <v>7</v>
      </c>
      <c r="G19" s="201">
        <f>53523/1000</f>
        <v>53.523</v>
      </c>
      <c r="H19" s="202"/>
      <c r="I19" s="16" t="s">
        <v>4</v>
      </c>
      <c r="J19" s="203">
        <f>673911/1000</f>
        <v>673.911</v>
      </c>
      <c r="K19" s="204"/>
      <c r="L19" s="35">
        <v>557285</v>
      </c>
      <c r="M19" s="15" t="s">
        <v>4</v>
      </c>
      <c r="N19" s="24"/>
      <c r="O19" s="34">
        <v>618.46</v>
      </c>
      <c r="P19" s="35">
        <v>618.46</v>
      </c>
      <c r="Q19" s="24"/>
      <c r="R19" s="24"/>
      <c r="S19" s="24"/>
      <c r="T19" s="24"/>
      <c r="U19" s="24"/>
      <c r="V19" s="24"/>
      <c r="W19" s="25"/>
    </row>
    <row r="20" spans="6:23" s="3" customFormat="1" ht="12.75">
      <c r="F20" s="2"/>
      <c r="G20" s="18"/>
      <c r="H20" s="18"/>
      <c r="I20" s="20"/>
      <c r="J20" s="19"/>
      <c r="K20" s="21"/>
      <c r="L20" s="34">
        <v>9264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</row>
    <row r="21" spans="2:23" s="3" customFormat="1" ht="12.75">
      <c r="B21" s="2"/>
      <c r="C21" s="2"/>
      <c r="D21" s="2"/>
      <c r="F21" s="7"/>
      <c r="G21" s="14"/>
      <c r="H21" s="14"/>
      <c r="I21" s="8"/>
      <c r="J21" s="9"/>
      <c r="K21" s="9"/>
      <c r="L21" s="35">
        <v>116626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8"/>
    </row>
    <row r="22" spans="1:5" s="3" customFormat="1" ht="11.25">
      <c r="A22" s="1" t="str">
        <f>"Составлена в базисных ценах на 01.2000 г. и текущих ценах на "&amp;IF(LEN(L22)&gt;3,MID(L22,4,LEN(L22)),L22)</f>
        <v>Составлена в базисных ценах на 01.2000 г. и текущих ценах на </v>
      </c>
      <c r="E22" s="3" t="s">
        <v>2011</v>
      </c>
    </row>
    <row r="23" spans="1:12" s="3" customFormat="1" ht="13.5" thickBot="1">
      <c r="A23" s="10"/>
      <c r="L23" s="28"/>
    </row>
    <row r="24" spans="1:14" s="11" customFormat="1" ht="23.25" customHeight="1" thickBot="1">
      <c r="A24" s="205" t="s">
        <v>8</v>
      </c>
      <c r="B24" s="205" t="s">
        <v>0</v>
      </c>
      <c r="C24" s="205" t="s">
        <v>20</v>
      </c>
      <c r="D24" s="17" t="s">
        <v>21</v>
      </c>
      <c r="E24" s="205" t="s">
        <v>22</v>
      </c>
      <c r="F24" s="209" t="s">
        <v>23</v>
      </c>
      <c r="G24" s="210"/>
      <c r="H24" s="209" t="s">
        <v>24</v>
      </c>
      <c r="I24" s="213"/>
      <c r="J24" s="213"/>
      <c r="K24" s="210"/>
      <c r="L24" s="30"/>
      <c r="M24" s="205" t="s">
        <v>25</v>
      </c>
      <c r="N24" s="205" t="s">
        <v>26</v>
      </c>
    </row>
    <row r="25" spans="1:14" s="11" customFormat="1" ht="19.5" customHeight="1" thickBot="1">
      <c r="A25" s="206"/>
      <c r="B25" s="206"/>
      <c r="C25" s="206"/>
      <c r="D25" s="205" t="s">
        <v>31</v>
      </c>
      <c r="E25" s="206"/>
      <c r="F25" s="211"/>
      <c r="G25" s="212"/>
      <c r="H25" s="207" t="s">
        <v>27</v>
      </c>
      <c r="I25" s="208"/>
      <c r="J25" s="207" t="s">
        <v>28</v>
      </c>
      <c r="K25" s="208"/>
      <c r="L25" s="31"/>
      <c r="M25" s="206"/>
      <c r="N25" s="206"/>
    </row>
    <row r="26" spans="1:14" s="11" customFormat="1" ht="19.5" customHeight="1">
      <c r="A26" s="206"/>
      <c r="B26" s="206"/>
      <c r="C26" s="206"/>
      <c r="D26" s="206"/>
      <c r="E26" s="206"/>
      <c r="F26" s="86" t="s">
        <v>29</v>
      </c>
      <c r="G26" s="86" t="s">
        <v>30</v>
      </c>
      <c r="H26" s="86" t="s">
        <v>29</v>
      </c>
      <c r="I26" s="86" t="s">
        <v>30</v>
      </c>
      <c r="J26" s="86" t="s">
        <v>29</v>
      </c>
      <c r="K26" s="86" t="s">
        <v>30</v>
      </c>
      <c r="L26" s="31"/>
      <c r="M26" s="206"/>
      <c r="N26" s="206"/>
    </row>
    <row r="27" spans="1:14" ht="12.75">
      <c r="A27" s="87">
        <v>1</v>
      </c>
      <c r="B27" s="87">
        <v>2</v>
      </c>
      <c r="C27" s="87">
        <v>3</v>
      </c>
      <c r="D27" s="87">
        <v>4</v>
      </c>
      <c r="E27" s="87">
        <v>5</v>
      </c>
      <c r="F27" s="87">
        <v>6</v>
      </c>
      <c r="G27" s="87">
        <v>7</v>
      </c>
      <c r="H27" s="87">
        <v>8</v>
      </c>
      <c r="I27" s="87">
        <v>9</v>
      </c>
      <c r="J27" s="87">
        <v>10</v>
      </c>
      <c r="K27" s="87">
        <v>11</v>
      </c>
      <c r="L27" s="88"/>
      <c r="M27" s="87">
        <v>12</v>
      </c>
      <c r="N27" s="87">
        <v>13</v>
      </c>
    </row>
    <row r="28" spans="1:14" s="2" customFormat="1" ht="17.25" customHeight="1">
      <c r="A28" s="198" t="s">
        <v>1034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</row>
    <row r="29" spans="1:14" ht="17.25" customHeight="1">
      <c r="A29" s="200" t="s">
        <v>1035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s="2" customFormat="1" ht="12.75">
      <c r="A30" s="89">
        <v>1</v>
      </c>
      <c r="B30" s="90" t="s">
        <v>1036</v>
      </c>
      <c r="C30" s="91" t="s">
        <v>1037</v>
      </c>
      <c r="D30" s="92" t="s">
        <v>1038</v>
      </c>
      <c r="E30" s="93">
        <v>139.27</v>
      </c>
      <c r="F30" s="94">
        <v>9.48</v>
      </c>
      <c r="G30" s="95">
        <v>1320.28</v>
      </c>
      <c r="H30" s="94"/>
      <c r="I30" s="94"/>
      <c r="J30" s="94">
        <v>119.43</v>
      </c>
      <c r="K30" s="95">
        <v>16633.02</v>
      </c>
      <c r="L30" s="96"/>
      <c r="M30" s="94">
        <f aca="true" t="shared" si="0" ref="M30:M55">IF(ISNUMBER(K30/G30),IF(NOT(K30/G30=0),K30/G30," ")," ")</f>
        <v>12.59810040294483</v>
      </c>
      <c r="N30" s="92"/>
    </row>
    <row r="31" spans="1:14" s="2" customFormat="1" ht="12.75">
      <c r="A31" s="89">
        <v>2</v>
      </c>
      <c r="B31" s="90" t="s">
        <v>1039</v>
      </c>
      <c r="C31" s="91" t="s">
        <v>1040</v>
      </c>
      <c r="D31" s="92" t="s">
        <v>1038</v>
      </c>
      <c r="E31" s="93">
        <v>169.93</v>
      </c>
      <c r="F31" s="94">
        <v>9.71</v>
      </c>
      <c r="G31" s="95">
        <v>1650.02</v>
      </c>
      <c r="H31" s="94"/>
      <c r="I31" s="94"/>
      <c r="J31" s="94">
        <v>122.33</v>
      </c>
      <c r="K31" s="95">
        <v>20787.53</v>
      </c>
      <c r="L31" s="96"/>
      <c r="M31" s="94">
        <f t="shared" si="0"/>
        <v>12.598350323026388</v>
      </c>
      <c r="N31" s="92"/>
    </row>
    <row r="32" spans="1:14" s="2" customFormat="1" ht="12.75">
      <c r="A32" s="89">
        <v>3</v>
      </c>
      <c r="B32" s="90" t="s">
        <v>1041</v>
      </c>
      <c r="C32" s="91" t="s">
        <v>1042</v>
      </c>
      <c r="D32" s="92" t="s">
        <v>1038</v>
      </c>
      <c r="E32" s="93">
        <v>804.91</v>
      </c>
      <c r="F32" s="94">
        <v>9.86</v>
      </c>
      <c r="G32" s="95">
        <v>7936.41</v>
      </c>
      <c r="H32" s="94"/>
      <c r="I32" s="94"/>
      <c r="J32" s="94">
        <v>124.17</v>
      </c>
      <c r="K32" s="95">
        <v>99945.68</v>
      </c>
      <c r="L32" s="96"/>
      <c r="M32" s="94">
        <f t="shared" si="0"/>
        <v>12.593311081458744</v>
      </c>
      <c r="N32" s="92"/>
    </row>
    <row r="33" spans="1:14" s="2" customFormat="1" ht="12.75">
      <c r="A33" s="89">
        <v>4</v>
      </c>
      <c r="B33" s="90" t="s">
        <v>1043</v>
      </c>
      <c r="C33" s="91" t="s">
        <v>1044</v>
      </c>
      <c r="D33" s="92" t="s">
        <v>1038</v>
      </c>
      <c r="E33" s="93">
        <v>901.94</v>
      </c>
      <c r="F33" s="94">
        <v>10.33</v>
      </c>
      <c r="G33" s="95">
        <v>9317.04</v>
      </c>
      <c r="H33" s="94"/>
      <c r="I33" s="94"/>
      <c r="J33" s="94">
        <v>130.14</v>
      </c>
      <c r="K33" s="95">
        <v>117378.47</v>
      </c>
      <c r="L33" s="96"/>
      <c r="M33" s="94">
        <f t="shared" si="0"/>
        <v>12.598257601126537</v>
      </c>
      <c r="N33" s="92"/>
    </row>
    <row r="34" spans="1:14" ht="12.75">
      <c r="A34" s="89">
        <v>5</v>
      </c>
      <c r="B34" s="90" t="s">
        <v>1045</v>
      </c>
      <c r="C34" s="91" t="s">
        <v>1046</v>
      </c>
      <c r="D34" s="92" t="s">
        <v>1038</v>
      </c>
      <c r="E34" s="93">
        <v>23.91</v>
      </c>
      <c r="F34" s="94">
        <v>10.69</v>
      </c>
      <c r="G34" s="95">
        <v>255.6</v>
      </c>
      <c r="H34" s="94"/>
      <c r="I34" s="94"/>
      <c r="J34" s="94">
        <v>134.58</v>
      </c>
      <c r="K34" s="95">
        <v>3217.81</v>
      </c>
      <c r="L34" s="96"/>
      <c r="M34" s="94">
        <f t="shared" si="0"/>
        <v>12.589241001564945</v>
      </c>
      <c r="N34" s="92"/>
    </row>
    <row r="35" spans="1:14" ht="12.75">
      <c r="A35" s="89">
        <v>6</v>
      </c>
      <c r="B35" s="90" t="s">
        <v>1047</v>
      </c>
      <c r="C35" s="91" t="s">
        <v>1048</v>
      </c>
      <c r="D35" s="92" t="s">
        <v>1038</v>
      </c>
      <c r="E35" s="93">
        <v>646.15</v>
      </c>
      <c r="F35" s="94">
        <v>10.78</v>
      </c>
      <c r="G35" s="95">
        <v>6965.5</v>
      </c>
      <c r="H35" s="94"/>
      <c r="I35" s="94"/>
      <c r="J35" s="94">
        <v>135.81</v>
      </c>
      <c r="K35" s="95">
        <v>87753.63</v>
      </c>
      <c r="L35" s="96"/>
      <c r="M35" s="94">
        <f t="shared" si="0"/>
        <v>12.598324599813367</v>
      </c>
      <c r="N35" s="92"/>
    </row>
    <row r="36" spans="1:14" ht="12.75">
      <c r="A36" s="89">
        <v>7</v>
      </c>
      <c r="B36" s="90" t="s">
        <v>1049</v>
      </c>
      <c r="C36" s="91" t="s">
        <v>1050</v>
      </c>
      <c r="D36" s="92" t="s">
        <v>1038</v>
      </c>
      <c r="E36" s="93">
        <v>46.08</v>
      </c>
      <c r="F36" s="94">
        <v>11.2</v>
      </c>
      <c r="G36" s="95">
        <v>516.09</v>
      </c>
      <c r="H36" s="94"/>
      <c r="I36" s="94"/>
      <c r="J36" s="94">
        <v>141.01</v>
      </c>
      <c r="K36" s="95">
        <v>6497.74</v>
      </c>
      <c r="L36" s="96"/>
      <c r="M36" s="94">
        <f t="shared" si="0"/>
        <v>12.59032339320661</v>
      </c>
      <c r="N36" s="92"/>
    </row>
    <row r="37" spans="1:14" ht="12.75">
      <c r="A37" s="89">
        <v>8</v>
      </c>
      <c r="B37" s="90" t="s">
        <v>1051</v>
      </c>
      <c r="C37" s="91" t="s">
        <v>1052</v>
      </c>
      <c r="D37" s="92" t="s">
        <v>1038</v>
      </c>
      <c r="E37" s="93">
        <v>0.4</v>
      </c>
      <c r="F37" s="94">
        <v>11.34</v>
      </c>
      <c r="G37" s="95">
        <v>4.54</v>
      </c>
      <c r="H37" s="94"/>
      <c r="I37" s="94"/>
      <c r="J37" s="94">
        <v>142.85</v>
      </c>
      <c r="K37" s="95">
        <v>57.14</v>
      </c>
      <c r="L37" s="96"/>
      <c r="M37" s="94">
        <f t="shared" si="0"/>
        <v>12.58590308370044</v>
      </c>
      <c r="N37" s="92"/>
    </row>
    <row r="38" spans="1:14" ht="12.75">
      <c r="A38" s="89">
        <v>9</v>
      </c>
      <c r="B38" s="90" t="s">
        <v>1053</v>
      </c>
      <c r="C38" s="91" t="s">
        <v>1054</v>
      </c>
      <c r="D38" s="92" t="s">
        <v>1038</v>
      </c>
      <c r="E38" s="93">
        <v>285.87</v>
      </c>
      <c r="F38" s="94">
        <v>11.47</v>
      </c>
      <c r="G38" s="95">
        <v>3278.94</v>
      </c>
      <c r="H38" s="94"/>
      <c r="I38" s="94"/>
      <c r="J38" s="94">
        <v>144.38</v>
      </c>
      <c r="K38" s="95">
        <v>41273.92</v>
      </c>
      <c r="L38" s="96"/>
      <c r="M38" s="94">
        <f t="shared" si="0"/>
        <v>12.58758013260383</v>
      </c>
      <c r="N38" s="92"/>
    </row>
    <row r="39" spans="1:14" ht="12.75">
      <c r="A39" s="89">
        <v>10</v>
      </c>
      <c r="B39" s="90" t="s">
        <v>1055</v>
      </c>
      <c r="C39" s="91" t="s">
        <v>1056</v>
      </c>
      <c r="D39" s="92" t="s">
        <v>1038</v>
      </c>
      <c r="E39" s="93">
        <v>5.73</v>
      </c>
      <c r="F39" s="94">
        <v>11.61</v>
      </c>
      <c r="G39" s="95">
        <v>66.53</v>
      </c>
      <c r="H39" s="94"/>
      <c r="I39" s="94"/>
      <c r="J39" s="94">
        <v>146.22</v>
      </c>
      <c r="K39" s="95">
        <v>837.84</v>
      </c>
      <c r="L39" s="96"/>
      <c r="M39" s="94">
        <f t="shared" si="0"/>
        <v>12.593416503832858</v>
      </c>
      <c r="N39" s="92"/>
    </row>
    <row r="40" spans="1:14" ht="12.75">
      <c r="A40" s="89">
        <v>11</v>
      </c>
      <c r="B40" s="90" t="s">
        <v>1057</v>
      </c>
      <c r="C40" s="91" t="s">
        <v>1058</v>
      </c>
      <c r="D40" s="92" t="s">
        <v>1038</v>
      </c>
      <c r="E40" s="93">
        <v>19.33</v>
      </c>
      <c r="F40" s="94">
        <v>11.74</v>
      </c>
      <c r="G40" s="95">
        <v>226.94</v>
      </c>
      <c r="H40" s="94"/>
      <c r="I40" s="94"/>
      <c r="J40" s="94">
        <v>147.75</v>
      </c>
      <c r="K40" s="95">
        <v>2856.01</v>
      </c>
      <c r="L40" s="96"/>
      <c r="M40" s="94">
        <f t="shared" si="0"/>
        <v>12.584868247113775</v>
      </c>
      <c r="N40" s="92"/>
    </row>
    <row r="41" spans="1:14" ht="12.75">
      <c r="A41" s="89">
        <v>12</v>
      </c>
      <c r="B41" s="90" t="s">
        <v>1059</v>
      </c>
      <c r="C41" s="91" t="s">
        <v>1060</v>
      </c>
      <c r="D41" s="92" t="s">
        <v>1038</v>
      </c>
      <c r="E41" s="93">
        <v>0.43</v>
      </c>
      <c r="F41" s="94">
        <v>11.89</v>
      </c>
      <c r="G41" s="95">
        <v>5.11</v>
      </c>
      <c r="H41" s="94"/>
      <c r="I41" s="94"/>
      <c r="J41" s="94">
        <v>149.74</v>
      </c>
      <c r="K41" s="95">
        <v>64.39</v>
      </c>
      <c r="L41" s="96"/>
      <c r="M41" s="94">
        <f t="shared" si="0"/>
        <v>12.60078277886497</v>
      </c>
      <c r="N41" s="92"/>
    </row>
    <row r="42" spans="1:14" ht="12.75">
      <c r="A42" s="89">
        <v>13</v>
      </c>
      <c r="B42" s="90" t="s">
        <v>1061</v>
      </c>
      <c r="C42" s="91" t="s">
        <v>1062</v>
      </c>
      <c r="D42" s="92" t="s">
        <v>1038</v>
      </c>
      <c r="E42" s="93">
        <v>1.13</v>
      </c>
      <c r="F42" s="94">
        <v>12.03</v>
      </c>
      <c r="G42" s="95">
        <v>13.59</v>
      </c>
      <c r="H42" s="94"/>
      <c r="I42" s="94"/>
      <c r="J42" s="94">
        <v>151.43</v>
      </c>
      <c r="K42" s="95">
        <v>171.12</v>
      </c>
      <c r="L42" s="96"/>
      <c r="M42" s="94">
        <f t="shared" si="0"/>
        <v>12.591611479028698</v>
      </c>
      <c r="N42" s="92"/>
    </row>
    <row r="43" spans="1:14" ht="12.75">
      <c r="A43" s="89">
        <v>14</v>
      </c>
      <c r="B43" s="90" t="s">
        <v>1063</v>
      </c>
      <c r="C43" s="91" t="s">
        <v>1064</v>
      </c>
      <c r="D43" s="92" t="s">
        <v>1038</v>
      </c>
      <c r="E43" s="93">
        <v>312.85</v>
      </c>
      <c r="F43" s="94">
        <v>12.16</v>
      </c>
      <c r="G43" s="95">
        <v>3804.26</v>
      </c>
      <c r="H43" s="94"/>
      <c r="I43" s="94"/>
      <c r="J43" s="94">
        <v>153.11</v>
      </c>
      <c r="K43" s="95">
        <v>47900.46</v>
      </c>
      <c r="L43" s="96"/>
      <c r="M43" s="94">
        <f t="shared" si="0"/>
        <v>12.59126873557538</v>
      </c>
      <c r="N43" s="92"/>
    </row>
    <row r="44" spans="1:14" ht="12.75">
      <c r="A44" s="89">
        <v>15</v>
      </c>
      <c r="B44" s="90" t="s">
        <v>1063</v>
      </c>
      <c r="C44" s="91" t="s">
        <v>1065</v>
      </c>
      <c r="D44" s="92" t="s">
        <v>1038</v>
      </c>
      <c r="E44" s="93">
        <v>94.38</v>
      </c>
      <c r="F44" s="94">
        <v>12.16</v>
      </c>
      <c r="G44" s="95">
        <v>1147.66</v>
      </c>
      <c r="H44" s="94"/>
      <c r="I44" s="94"/>
      <c r="J44" s="94">
        <v>153.11</v>
      </c>
      <c r="K44" s="95">
        <v>14450.52</v>
      </c>
      <c r="L44" s="96"/>
      <c r="M44" s="94">
        <f t="shared" si="0"/>
        <v>12.591290103340711</v>
      </c>
      <c r="N44" s="92"/>
    </row>
    <row r="45" spans="1:14" ht="12.75">
      <c r="A45" s="89">
        <v>16</v>
      </c>
      <c r="B45" s="90" t="s">
        <v>1063</v>
      </c>
      <c r="C45" s="91" t="s">
        <v>1066</v>
      </c>
      <c r="D45" s="92" t="s">
        <v>1038</v>
      </c>
      <c r="E45" s="93">
        <v>218.47</v>
      </c>
      <c r="F45" s="94">
        <v>12.16</v>
      </c>
      <c r="G45" s="95">
        <v>2656.6</v>
      </c>
      <c r="H45" s="94"/>
      <c r="I45" s="94"/>
      <c r="J45" s="94">
        <v>153.11</v>
      </c>
      <c r="K45" s="95">
        <v>33449.94</v>
      </c>
      <c r="L45" s="96"/>
      <c r="M45" s="94">
        <f t="shared" si="0"/>
        <v>12.59125950462998</v>
      </c>
      <c r="N45" s="92"/>
    </row>
    <row r="46" spans="1:14" ht="12.75">
      <c r="A46" s="89">
        <v>17</v>
      </c>
      <c r="B46" s="90" t="s">
        <v>1067</v>
      </c>
      <c r="C46" s="91" t="s">
        <v>1068</v>
      </c>
      <c r="D46" s="92" t="s">
        <v>1038</v>
      </c>
      <c r="E46" s="93">
        <v>114.4</v>
      </c>
      <c r="F46" s="94">
        <v>12.34</v>
      </c>
      <c r="G46" s="95">
        <v>1411.7</v>
      </c>
      <c r="H46" s="94"/>
      <c r="I46" s="94"/>
      <c r="J46" s="94">
        <v>155.41</v>
      </c>
      <c r="K46" s="95">
        <v>17778.9</v>
      </c>
      <c r="L46" s="96"/>
      <c r="M46" s="94">
        <f t="shared" si="0"/>
        <v>12.593964723383156</v>
      </c>
      <c r="N46" s="92"/>
    </row>
    <row r="47" spans="1:14" ht="12.75">
      <c r="A47" s="89">
        <v>18</v>
      </c>
      <c r="B47" s="90" t="s">
        <v>1069</v>
      </c>
      <c r="C47" s="91" t="s">
        <v>1070</v>
      </c>
      <c r="D47" s="92" t="s">
        <v>1038</v>
      </c>
      <c r="E47" s="93">
        <v>0.11</v>
      </c>
      <c r="F47" s="94">
        <v>12.72</v>
      </c>
      <c r="G47" s="95">
        <v>1.4</v>
      </c>
      <c r="H47" s="94"/>
      <c r="I47" s="94"/>
      <c r="J47" s="94">
        <v>160.15</v>
      </c>
      <c r="K47" s="95">
        <v>17.62</v>
      </c>
      <c r="L47" s="96"/>
      <c r="M47" s="94">
        <f t="shared" si="0"/>
        <v>12.585714285714287</v>
      </c>
      <c r="N47" s="92"/>
    </row>
    <row r="48" spans="1:14" ht="12.75">
      <c r="A48" s="89">
        <v>19</v>
      </c>
      <c r="B48" s="90" t="s">
        <v>1071</v>
      </c>
      <c r="C48" s="91" t="s">
        <v>1072</v>
      </c>
      <c r="D48" s="92" t="s">
        <v>1038</v>
      </c>
      <c r="E48" s="93">
        <v>7.85</v>
      </c>
      <c r="F48" s="94">
        <v>12.91</v>
      </c>
      <c r="G48" s="95">
        <v>101.34</v>
      </c>
      <c r="H48" s="94"/>
      <c r="I48" s="94"/>
      <c r="J48" s="94">
        <v>162.6</v>
      </c>
      <c r="K48" s="95">
        <v>1276.41</v>
      </c>
      <c r="L48" s="96"/>
      <c r="M48" s="94">
        <f t="shared" si="0"/>
        <v>12.595322676139729</v>
      </c>
      <c r="N48" s="92"/>
    </row>
    <row r="49" spans="1:14" ht="12.75">
      <c r="A49" s="89">
        <v>20</v>
      </c>
      <c r="B49" s="90" t="s">
        <v>1073</v>
      </c>
      <c r="C49" s="91" t="s">
        <v>1074</v>
      </c>
      <c r="D49" s="92" t="s">
        <v>1038</v>
      </c>
      <c r="E49" s="93">
        <v>87.21</v>
      </c>
      <c r="F49" s="94">
        <v>13.09</v>
      </c>
      <c r="G49" s="95">
        <v>1141.59</v>
      </c>
      <c r="H49" s="94"/>
      <c r="I49" s="94"/>
      <c r="J49" s="94">
        <v>164.75</v>
      </c>
      <c r="K49" s="95">
        <v>14367.85</v>
      </c>
      <c r="L49" s="96"/>
      <c r="M49" s="94">
        <f t="shared" si="0"/>
        <v>12.585823281563435</v>
      </c>
      <c r="N49" s="92"/>
    </row>
    <row r="50" spans="1:14" ht="12.75">
      <c r="A50" s="89">
        <v>21</v>
      </c>
      <c r="B50" s="90" t="s">
        <v>1075</v>
      </c>
      <c r="C50" s="91" t="s">
        <v>1076</v>
      </c>
      <c r="D50" s="92" t="s">
        <v>1038</v>
      </c>
      <c r="E50" s="93">
        <v>75.05</v>
      </c>
      <c r="F50" s="94">
        <v>13.46</v>
      </c>
      <c r="G50" s="95">
        <v>1010.18</v>
      </c>
      <c r="H50" s="94"/>
      <c r="I50" s="94"/>
      <c r="J50" s="94">
        <v>169.49</v>
      </c>
      <c r="K50" s="95">
        <v>12720.23</v>
      </c>
      <c r="L50" s="96"/>
      <c r="M50" s="94">
        <f t="shared" si="0"/>
        <v>12.592043002237226</v>
      </c>
      <c r="N50" s="92"/>
    </row>
    <row r="51" spans="1:14" ht="12.75">
      <c r="A51" s="89">
        <v>22</v>
      </c>
      <c r="B51" s="90" t="s">
        <v>1077</v>
      </c>
      <c r="C51" s="91" t="s">
        <v>1078</v>
      </c>
      <c r="D51" s="92" t="s">
        <v>1038</v>
      </c>
      <c r="E51" s="93">
        <v>4.41</v>
      </c>
      <c r="F51" s="94">
        <v>13.64</v>
      </c>
      <c r="G51" s="95">
        <v>60.15</v>
      </c>
      <c r="H51" s="94"/>
      <c r="I51" s="94"/>
      <c r="J51" s="94">
        <v>171.79</v>
      </c>
      <c r="K51" s="95">
        <v>757.59</v>
      </c>
      <c r="L51" s="96"/>
      <c r="M51" s="94">
        <f t="shared" si="0"/>
        <v>12.595012468827932</v>
      </c>
      <c r="N51" s="92"/>
    </row>
    <row r="52" spans="1:14" ht="12.75">
      <c r="A52" s="89">
        <v>23</v>
      </c>
      <c r="B52" s="90" t="s">
        <v>1079</v>
      </c>
      <c r="C52" s="91" t="s">
        <v>1080</v>
      </c>
      <c r="D52" s="92" t="s">
        <v>1038</v>
      </c>
      <c r="E52" s="93">
        <v>366.97</v>
      </c>
      <c r="F52" s="94">
        <v>14.02</v>
      </c>
      <c r="G52" s="95">
        <v>5144.92</v>
      </c>
      <c r="H52" s="94"/>
      <c r="I52" s="94"/>
      <c r="J52" s="94">
        <v>176.54</v>
      </c>
      <c r="K52" s="95">
        <v>64784.88</v>
      </c>
      <c r="L52" s="96"/>
      <c r="M52" s="94">
        <f t="shared" si="0"/>
        <v>12.592009205196582</v>
      </c>
      <c r="N52" s="92"/>
    </row>
    <row r="53" spans="1:14" ht="12.75">
      <c r="A53" s="89">
        <v>24</v>
      </c>
      <c r="B53" s="90" t="s">
        <v>1081</v>
      </c>
      <c r="C53" s="91" t="s">
        <v>1082</v>
      </c>
      <c r="D53" s="92" t="s">
        <v>1038</v>
      </c>
      <c r="E53" s="93">
        <v>0.95</v>
      </c>
      <c r="F53" s="94">
        <v>16.33</v>
      </c>
      <c r="G53" s="95">
        <v>15.51</v>
      </c>
      <c r="H53" s="94"/>
      <c r="I53" s="94"/>
      <c r="J53" s="94">
        <v>205.63</v>
      </c>
      <c r="K53" s="95">
        <v>195.35</v>
      </c>
      <c r="L53" s="96"/>
      <c r="M53" s="94">
        <f t="shared" si="0"/>
        <v>12.595099935525468</v>
      </c>
      <c r="N53" s="92"/>
    </row>
    <row r="54" spans="1:14" ht="12.75">
      <c r="A54" s="89">
        <v>25</v>
      </c>
      <c r="B54" s="90">
        <v>2</v>
      </c>
      <c r="C54" s="91" t="s">
        <v>1083</v>
      </c>
      <c r="D54" s="92" t="s">
        <v>1038</v>
      </c>
      <c r="E54" s="93">
        <v>618.46</v>
      </c>
      <c r="F54" s="94">
        <v>14.95</v>
      </c>
      <c r="G54" s="95">
        <v>9246.02</v>
      </c>
      <c r="H54" s="94"/>
      <c r="I54" s="94"/>
      <c r="J54" s="94">
        <v>271.76</v>
      </c>
      <c r="K54" s="95">
        <v>168072.68</v>
      </c>
      <c r="L54" s="96"/>
      <c r="M54" s="94">
        <f t="shared" si="0"/>
        <v>18.177840843952314</v>
      </c>
      <c r="N54" s="92"/>
    </row>
    <row r="55" spans="1:14" ht="12.75">
      <c r="A55" s="97"/>
      <c r="B55" s="98" t="s">
        <v>1084</v>
      </c>
      <c r="C55" s="99" t="s">
        <v>1085</v>
      </c>
      <c r="D55" s="100" t="s">
        <v>1086</v>
      </c>
      <c r="E55" s="101"/>
      <c r="F55" s="102"/>
      <c r="G55" s="103">
        <v>44259</v>
      </c>
      <c r="H55" s="102"/>
      <c r="I55" s="102"/>
      <c r="J55" s="102"/>
      <c r="K55" s="103">
        <v>557285</v>
      </c>
      <c r="L55" s="104"/>
      <c r="M55" s="102">
        <f t="shared" si="0"/>
        <v>12.591450326487267</v>
      </c>
      <c r="N55" s="100"/>
    </row>
    <row r="56" spans="1:14" ht="17.25" customHeight="1">
      <c r="A56" s="200" t="s">
        <v>1087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</row>
    <row r="57" spans="1:14" ht="22.5">
      <c r="A57" s="89">
        <v>27</v>
      </c>
      <c r="B57" s="90">
        <v>10201</v>
      </c>
      <c r="C57" s="91" t="s">
        <v>1088</v>
      </c>
      <c r="D57" s="92" t="s">
        <v>1089</v>
      </c>
      <c r="E57" s="93">
        <v>2.52</v>
      </c>
      <c r="F57" s="94">
        <v>4.2</v>
      </c>
      <c r="G57" s="95">
        <v>10.58</v>
      </c>
      <c r="H57" s="94"/>
      <c r="I57" s="94"/>
      <c r="J57" s="94">
        <v>16</v>
      </c>
      <c r="K57" s="95">
        <v>40.32</v>
      </c>
      <c r="L57" s="96"/>
      <c r="M57" s="94">
        <f aca="true" t="shared" si="1" ref="M57:M88">IF(ISNUMBER(K57/G57),IF(NOT(K57/G57=0),K57/G57," ")," ")</f>
        <v>3.8109640831758034</v>
      </c>
      <c r="N57" s="92" t="s">
        <v>1090</v>
      </c>
    </row>
    <row r="58" spans="1:14" ht="22.5">
      <c r="A58" s="89">
        <v>28</v>
      </c>
      <c r="B58" s="90">
        <v>20129</v>
      </c>
      <c r="C58" s="91" t="s">
        <v>1091</v>
      </c>
      <c r="D58" s="92" t="s">
        <v>1089</v>
      </c>
      <c r="E58" s="93">
        <v>0.37</v>
      </c>
      <c r="F58" s="94">
        <v>92.76</v>
      </c>
      <c r="G58" s="95">
        <v>34.33</v>
      </c>
      <c r="H58" s="94"/>
      <c r="I58" s="94"/>
      <c r="J58" s="94">
        <v>530</v>
      </c>
      <c r="K58" s="95">
        <v>196.1</v>
      </c>
      <c r="L58" s="96"/>
      <c r="M58" s="94">
        <f t="shared" si="1"/>
        <v>5.712205068453248</v>
      </c>
      <c r="N58" s="92" t="s">
        <v>1090</v>
      </c>
    </row>
    <row r="59" spans="1:14" ht="33.75">
      <c r="A59" s="89">
        <v>29</v>
      </c>
      <c r="B59" s="90">
        <v>21102</v>
      </c>
      <c r="C59" s="91" t="s">
        <v>1092</v>
      </c>
      <c r="D59" s="92" t="s">
        <v>1089</v>
      </c>
      <c r="E59" s="93">
        <v>6.19</v>
      </c>
      <c r="F59" s="94">
        <v>134.07</v>
      </c>
      <c r="G59" s="95">
        <v>829.89</v>
      </c>
      <c r="H59" s="94"/>
      <c r="I59" s="94"/>
      <c r="J59" s="94">
        <v>802</v>
      </c>
      <c r="K59" s="95">
        <v>4964.38</v>
      </c>
      <c r="L59" s="96"/>
      <c r="M59" s="94">
        <f t="shared" si="1"/>
        <v>5.9819735145621715</v>
      </c>
      <c r="N59" s="92" t="s">
        <v>1090</v>
      </c>
    </row>
    <row r="60" spans="1:14" ht="22.5">
      <c r="A60" s="89">
        <v>30</v>
      </c>
      <c r="B60" s="90">
        <v>21141</v>
      </c>
      <c r="C60" s="91" t="s">
        <v>1093</v>
      </c>
      <c r="D60" s="92" t="s">
        <v>1089</v>
      </c>
      <c r="E60" s="93">
        <v>1.94</v>
      </c>
      <c r="F60" s="94">
        <v>134.07</v>
      </c>
      <c r="G60" s="95">
        <v>260.08</v>
      </c>
      <c r="H60" s="94"/>
      <c r="I60" s="94"/>
      <c r="J60" s="94">
        <v>801</v>
      </c>
      <c r="K60" s="95">
        <v>1553.94</v>
      </c>
      <c r="L60" s="96"/>
      <c r="M60" s="94">
        <f t="shared" si="1"/>
        <v>5.9748538911104285</v>
      </c>
      <c r="N60" s="92" t="s">
        <v>1090</v>
      </c>
    </row>
    <row r="61" spans="1:14" ht="22.5">
      <c r="A61" s="89">
        <v>31</v>
      </c>
      <c r="B61" s="90">
        <v>30101</v>
      </c>
      <c r="C61" s="91" t="s">
        <v>1094</v>
      </c>
      <c r="D61" s="92" t="s">
        <v>1089</v>
      </c>
      <c r="E61" s="93">
        <v>35.63</v>
      </c>
      <c r="F61" s="94">
        <v>111.55</v>
      </c>
      <c r="G61" s="95">
        <v>3974.53</v>
      </c>
      <c r="H61" s="94"/>
      <c r="I61" s="94"/>
      <c r="J61" s="94">
        <v>524</v>
      </c>
      <c r="K61" s="95">
        <v>18670.12</v>
      </c>
      <c r="L61" s="96"/>
      <c r="M61" s="94">
        <f t="shared" si="1"/>
        <v>4.6974409552827625</v>
      </c>
      <c r="N61" s="92" t="s">
        <v>1090</v>
      </c>
    </row>
    <row r="62" spans="1:14" ht="22.5">
      <c r="A62" s="89">
        <v>32</v>
      </c>
      <c r="B62" s="90">
        <v>30203</v>
      </c>
      <c r="C62" s="91" t="s">
        <v>1095</v>
      </c>
      <c r="D62" s="92" t="s">
        <v>1089</v>
      </c>
      <c r="E62" s="93">
        <v>51.43</v>
      </c>
      <c r="F62" s="94">
        <v>1.31</v>
      </c>
      <c r="G62" s="95">
        <v>67.37</v>
      </c>
      <c r="H62" s="94"/>
      <c r="I62" s="94"/>
      <c r="J62" s="94">
        <v>7</v>
      </c>
      <c r="K62" s="95">
        <v>360.01</v>
      </c>
      <c r="L62" s="96"/>
      <c r="M62" s="94">
        <f t="shared" si="1"/>
        <v>5.343773192815793</v>
      </c>
      <c r="N62" s="92" t="s">
        <v>1090</v>
      </c>
    </row>
    <row r="63" spans="1:14" ht="22.5">
      <c r="A63" s="89">
        <v>33</v>
      </c>
      <c r="B63" s="90">
        <v>30401</v>
      </c>
      <c r="C63" s="91" t="s">
        <v>1096</v>
      </c>
      <c r="D63" s="92" t="s">
        <v>1089</v>
      </c>
      <c r="E63" s="93"/>
      <c r="F63" s="94">
        <v>2.31</v>
      </c>
      <c r="G63" s="95"/>
      <c r="H63" s="94"/>
      <c r="I63" s="94"/>
      <c r="J63" s="94">
        <v>9</v>
      </c>
      <c r="K63" s="95"/>
      <c r="L63" s="96"/>
      <c r="M63" s="94" t="str">
        <f t="shared" si="1"/>
        <v> </v>
      </c>
      <c r="N63" s="92" t="s">
        <v>1090</v>
      </c>
    </row>
    <row r="64" spans="1:14" ht="22.5">
      <c r="A64" s="89">
        <v>34</v>
      </c>
      <c r="B64" s="90">
        <v>30402</v>
      </c>
      <c r="C64" s="91" t="s">
        <v>1097</v>
      </c>
      <c r="D64" s="92" t="s">
        <v>1089</v>
      </c>
      <c r="E64" s="93">
        <v>51.43</v>
      </c>
      <c r="F64" s="94">
        <v>3.38</v>
      </c>
      <c r="G64" s="95">
        <v>173.83</v>
      </c>
      <c r="H64" s="94"/>
      <c r="I64" s="94"/>
      <c r="J64" s="94">
        <v>13</v>
      </c>
      <c r="K64" s="95">
        <v>668.59</v>
      </c>
      <c r="L64" s="96"/>
      <c r="M64" s="94">
        <f t="shared" si="1"/>
        <v>3.8462290743830176</v>
      </c>
      <c r="N64" s="92" t="s">
        <v>1090</v>
      </c>
    </row>
    <row r="65" spans="1:14" ht="22.5">
      <c r="A65" s="89">
        <v>35</v>
      </c>
      <c r="B65" s="90">
        <v>30404</v>
      </c>
      <c r="C65" s="91" t="s">
        <v>1098</v>
      </c>
      <c r="D65" s="92" t="s">
        <v>1089</v>
      </c>
      <c r="E65" s="93">
        <v>1.76</v>
      </c>
      <c r="F65" s="94">
        <v>7.98</v>
      </c>
      <c r="G65" s="95">
        <v>14.04</v>
      </c>
      <c r="H65" s="94"/>
      <c r="I65" s="94"/>
      <c r="J65" s="94">
        <v>32</v>
      </c>
      <c r="K65" s="95">
        <v>56.32</v>
      </c>
      <c r="L65" s="96"/>
      <c r="M65" s="94">
        <f t="shared" si="1"/>
        <v>4.011396011396012</v>
      </c>
      <c r="N65" s="92" t="s">
        <v>1090</v>
      </c>
    </row>
    <row r="66" spans="1:14" ht="22.5">
      <c r="A66" s="89">
        <v>36</v>
      </c>
      <c r="B66" s="90">
        <v>31851</v>
      </c>
      <c r="C66" s="91" t="s">
        <v>1099</v>
      </c>
      <c r="D66" s="92" t="s">
        <v>1089</v>
      </c>
      <c r="E66" s="93">
        <v>23.31</v>
      </c>
      <c r="F66" s="94">
        <v>31.26</v>
      </c>
      <c r="G66" s="95">
        <v>728.67</v>
      </c>
      <c r="H66" s="94"/>
      <c r="I66" s="94"/>
      <c r="J66" s="94">
        <v>207</v>
      </c>
      <c r="K66" s="95">
        <v>4825.17</v>
      </c>
      <c r="L66" s="96"/>
      <c r="M66" s="94">
        <f t="shared" si="1"/>
        <v>6.621886450656676</v>
      </c>
      <c r="N66" s="92" t="s">
        <v>1090</v>
      </c>
    </row>
    <row r="67" spans="1:14" ht="22.5">
      <c r="A67" s="89">
        <v>37</v>
      </c>
      <c r="B67" s="90">
        <v>40102</v>
      </c>
      <c r="C67" s="91" t="s">
        <v>1100</v>
      </c>
      <c r="D67" s="92" t="s">
        <v>1089</v>
      </c>
      <c r="E67" s="93">
        <v>0.09</v>
      </c>
      <c r="F67" s="94">
        <v>31.16</v>
      </c>
      <c r="G67" s="95">
        <v>2.8</v>
      </c>
      <c r="H67" s="94"/>
      <c r="I67" s="94"/>
      <c r="J67" s="94">
        <v>230</v>
      </c>
      <c r="K67" s="95">
        <v>20.7</v>
      </c>
      <c r="L67" s="96"/>
      <c r="M67" s="94">
        <f t="shared" si="1"/>
        <v>7.392857142857143</v>
      </c>
      <c r="N67" s="92" t="s">
        <v>1090</v>
      </c>
    </row>
    <row r="68" spans="1:14" ht="22.5">
      <c r="A68" s="89">
        <v>38</v>
      </c>
      <c r="B68" s="90">
        <v>40103</v>
      </c>
      <c r="C68" s="91" t="s">
        <v>1101</v>
      </c>
      <c r="D68" s="92" t="s">
        <v>1089</v>
      </c>
      <c r="E68" s="93">
        <v>44.78</v>
      </c>
      <c r="F68" s="94">
        <v>59.83</v>
      </c>
      <c r="G68" s="95">
        <v>2679.19</v>
      </c>
      <c r="H68" s="94"/>
      <c r="I68" s="94"/>
      <c r="J68" s="94">
        <v>442</v>
      </c>
      <c r="K68" s="95">
        <v>19792.76</v>
      </c>
      <c r="L68" s="96"/>
      <c r="M68" s="94">
        <f t="shared" si="1"/>
        <v>7.38759102564581</v>
      </c>
      <c r="N68" s="92" t="s">
        <v>1090</v>
      </c>
    </row>
    <row r="69" spans="1:14" ht="33.75">
      <c r="A69" s="89">
        <v>39</v>
      </c>
      <c r="B69" s="90">
        <v>40202</v>
      </c>
      <c r="C69" s="91" t="s">
        <v>1102</v>
      </c>
      <c r="D69" s="92" t="s">
        <v>1089</v>
      </c>
      <c r="E69" s="93">
        <v>19.07</v>
      </c>
      <c r="F69" s="94">
        <v>34.63</v>
      </c>
      <c r="G69" s="95">
        <v>660.38</v>
      </c>
      <c r="H69" s="94"/>
      <c r="I69" s="94"/>
      <c r="J69" s="94">
        <v>106</v>
      </c>
      <c r="K69" s="95">
        <v>2021.42</v>
      </c>
      <c r="L69" s="96"/>
      <c r="M69" s="94">
        <f t="shared" si="1"/>
        <v>3.0609951845906904</v>
      </c>
      <c r="N69" s="92" t="s">
        <v>1090</v>
      </c>
    </row>
    <row r="70" spans="1:14" ht="22.5">
      <c r="A70" s="89">
        <v>40</v>
      </c>
      <c r="B70" s="90">
        <v>40502</v>
      </c>
      <c r="C70" s="91" t="s">
        <v>1103</v>
      </c>
      <c r="D70" s="92" t="s">
        <v>1089</v>
      </c>
      <c r="E70" s="93">
        <v>18.27</v>
      </c>
      <c r="F70" s="94">
        <v>7.84</v>
      </c>
      <c r="G70" s="95">
        <v>143.23</v>
      </c>
      <c r="H70" s="94"/>
      <c r="I70" s="94"/>
      <c r="J70" s="94">
        <v>46</v>
      </c>
      <c r="K70" s="95">
        <v>840.42</v>
      </c>
      <c r="L70" s="96"/>
      <c r="M70" s="94">
        <f t="shared" si="1"/>
        <v>5.867625497451652</v>
      </c>
      <c r="N70" s="92" t="s">
        <v>1090</v>
      </c>
    </row>
    <row r="71" spans="1:14" ht="22.5">
      <c r="A71" s="89">
        <v>41</v>
      </c>
      <c r="B71" s="90">
        <v>40504</v>
      </c>
      <c r="C71" s="91" t="s">
        <v>1104</v>
      </c>
      <c r="D71" s="92" t="s">
        <v>1089</v>
      </c>
      <c r="E71" s="93">
        <v>16.6</v>
      </c>
      <c r="F71" s="94">
        <v>1.29</v>
      </c>
      <c r="G71" s="95">
        <v>21.41</v>
      </c>
      <c r="H71" s="94"/>
      <c r="I71" s="94"/>
      <c r="J71" s="94">
        <v>5</v>
      </c>
      <c r="K71" s="95">
        <v>83</v>
      </c>
      <c r="L71" s="96"/>
      <c r="M71" s="94">
        <f t="shared" si="1"/>
        <v>3.8766931340495097</v>
      </c>
      <c r="N71" s="92" t="s">
        <v>1090</v>
      </c>
    </row>
    <row r="72" spans="1:14" ht="22.5">
      <c r="A72" s="89">
        <v>42</v>
      </c>
      <c r="B72" s="90">
        <v>41000</v>
      </c>
      <c r="C72" s="91" t="s">
        <v>1105</v>
      </c>
      <c r="D72" s="92" t="s">
        <v>1089</v>
      </c>
      <c r="E72" s="93">
        <v>1.17</v>
      </c>
      <c r="F72" s="94">
        <v>10.97</v>
      </c>
      <c r="G72" s="95">
        <v>12.83</v>
      </c>
      <c r="H72" s="94"/>
      <c r="I72" s="94"/>
      <c r="J72" s="94">
        <v>96</v>
      </c>
      <c r="K72" s="95">
        <v>112.32</v>
      </c>
      <c r="L72" s="96"/>
      <c r="M72" s="94">
        <f t="shared" si="1"/>
        <v>8.75448168355417</v>
      </c>
      <c r="N72" s="92" t="s">
        <v>1090</v>
      </c>
    </row>
    <row r="73" spans="1:14" ht="33.75">
      <c r="A73" s="89">
        <v>43</v>
      </c>
      <c r="B73" s="90">
        <v>41400</v>
      </c>
      <c r="C73" s="91" t="s">
        <v>1106</v>
      </c>
      <c r="D73" s="92" t="s">
        <v>1089</v>
      </c>
      <c r="E73" s="93">
        <v>0.07</v>
      </c>
      <c r="F73" s="94">
        <v>7.01</v>
      </c>
      <c r="G73" s="95">
        <v>0.49</v>
      </c>
      <c r="H73" s="94"/>
      <c r="I73" s="94"/>
      <c r="J73" s="94">
        <v>51</v>
      </c>
      <c r="K73" s="95">
        <v>3.57</v>
      </c>
      <c r="L73" s="96"/>
      <c r="M73" s="94">
        <f t="shared" si="1"/>
        <v>7.285714285714286</v>
      </c>
      <c r="N73" s="92" t="s">
        <v>1090</v>
      </c>
    </row>
    <row r="74" spans="1:14" ht="45">
      <c r="A74" s="89">
        <v>44</v>
      </c>
      <c r="B74" s="90">
        <v>41401</v>
      </c>
      <c r="C74" s="91" t="s">
        <v>1107</v>
      </c>
      <c r="D74" s="92" t="s">
        <v>1089</v>
      </c>
      <c r="E74" s="93">
        <v>0.01</v>
      </c>
      <c r="F74" s="94">
        <v>3.24</v>
      </c>
      <c r="G74" s="95">
        <v>0.03</v>
      </c>
      <c r="H74" s="94"/>
      <c r="I74" s="94"/>
      <c r="J74" s="94">
        <v>8</v>
      </c>
      <c r="K74" s="95">
        <v>0.08</v>
      </c>
      <c r="L74" s="96"/>
      <c r="M74" s="94">
        <f t="shared" si="1"/>
        <v>2.666666666666667</v>
      </c>
      <c r="N74" s="92" t="s">
        <v>1090</v>
      </c>
    </row>
    <row r="75" spans="1:14" ht="22.5">
      <c r="A75" s="89">
        <v>45</v>
      </c>
      <c r="B75" s="90">
        <v>41803</v>
      </c>
      <c r="C75" s="91" t="s">
        <v>1108</v>
      </c>
      <c r="D75" s="92" t="s">
        <v>1089</v>
      </c>
      <c r="E75" s="93">
        <v>2.1</v>
      </c>
      <c r="F75" s="94">
        <v>8.15</v>
      </c>
      <c r="G75" s="95">
        <v>17.12</v>
      </c>
      <c r="H75" s="94"/>
      <c r="I75" s="94"/>
      <c r="J75" s="94">
        <v>29</v>
      </c>
      <c r="K75" s="95">
        <v>60.9</v>
      </c>
      <c r="L75" s="96"/>
      <c r="M75" s="94">
        <f t="shared" si="1"/>
        <v>3.5572429906542054</v>
      </c>
      <c r="N75" s="92" t="s">
        <v>1090</v>
      </c>
    </row>
    <row r="76" spans="1:14" ht="22.5">
      <c r="A76" s="89">
        <v>46</v>
      </c>
      <c r="B76" s="90">
        <v>41900</v>
      </c>
      <c r="C76" s="91" t="s">
        <v>1109</v>
      </c>
      <c r="D76" s="92" t="s">
        <v>1089</v>
      </c>
      <c r="E76" s="93">
        <v>0.3</v>
      </c>
      <c r="F76" s="94">
        <v>56.92</v>
      </c>
      <c r="G76" s="95">
        <v>17.08</v>
      </c>
      <c r="H76" s="94"/>
      <c r="I76" s="94"/>
      <c r="J76" s="94">
        <v>160</v>
      </c>
      <c r="K76" s="95">
        <v>48</v>
      </c>
      <c r="L76" s="96"/>
      <c r="M76" s="94">
        <f t="shared" si="1"/>
        <v>2.8103044496487124</v>
      </c>
      <c r="N76" s="92" t="s">
        <v>1090</v>
      </c>
    </row>
    <row r="77" spans="1:14" ht="56.25">
      <c r="A77" s="89">
        <v>47</v>
      </c>
      <c r="B77" s="90">
        <v>42901</v>
      </c>
      <c r="C77" s="91" t="s">
        <v>1110</v>
      </c>
      <c r="D77" s="92" t="s">
        <v>1089</v>
      </c>
      <c r="E77" s="93">
        <v>0.63</v>
      </c>
      <c r="F77" s="94">
        <v>9.04</v>
      </c>
      <c r="G77" s="95">
        <v>5.7</v>
      </c>
      <c r="H77" s="94"/>
      <c r="I77" s="94"/>
      <c r="J77" s="94">
        <v>36</v>
      </c>
      <c r="K77" s="95">
        <v>22.68</v>
      </c>
      <c r="L77" s="96"/>
      <c r="M77" s="94">
        <f t="shared" si="1"/>
        <v>3.9789473684210526</v>
      </c>
      <c r="N77" s="92" t="s">
        <v>1090</v>
      </c>
    </row>
    <row r="78" spans="1:14" ht="45">
      <c r="A78" s="89">
        <v>48</v>
      </c>
      <c r="B78" s="90">
        <v>50101</v>
      </c>
      <c r="C78" s="91" t="s">
        <v>1111</v>
      </c>
      <c r="D78" s="92" t="s">
        <v>1089</v>
      </c>
      <c r="E78" s="93">
        <v>155.69</v>
      </c>
      <c r="F78" s="94">
        <v>62.75</v>
      </c>
      <c r="G78" s="95">
        <v>9769.55</v>
      </c>
      <c r="H78" s="94"/>
      <c r="I78" s="94"/>
      <c r="J78" s="94">
        <v>413</v>
      </c>
      <c r="K78" s="95">
        <v>64299.97</v>
      </c>
      <c r="L78" s="96"/>
      <c r="M78" s="94">
        <f t="shared" si="1"/>
        <v>6.581671622541469</v>
      </c>
      <c r="N78" s="92" t="s">
        <v>1090</v>
      </c>
    </row>
    <row r="79" spans="1:14" ht="33.75">
      <c r="A79" s="89">
        <v>49</v>
      </c>
      <c r="B79" s="90">
        <v>60246</v>
      </c>
      <c r="C79" s="91" t="s">
        <v>1112</v>
      </c>
      <c r="D79" s="92" t="s">
        <v>1089</v>
      </c>
      <c r="E79" s="93">
        <v>214.56</v>
      </c>
      <c r="F79" s="94">
        <v>94.77</v>
      </c>
      <c r="G79" s="95">
        <v>20333.85</v>
      </c>
      <c r="H79" s="94"/>
      <c r="I79" s="94"/>
      <c r="J79" s="94">
        <v>599</v>
      </c>
      <c r="K79" s="95">
        <v>128521.44</v>
      </c>
      <c r="L79" s="96"/>
      <c r="M79" s="94">
        <f t="shared" si="1"/>
        <v>6.320565952832347</v>
      </c>
      <c r="N79" s="92" t="s">
        <v>1090</v>
      </c>
    </row>
    <row r="80" spans="1:14" ht="33.75">
      <c r="A80" s="89">
        <v>50</v>
      </c>
      <c r="B80" s="90">
        <v>60248</v>
      </c>
      <c r="C80" s="91" t="s">
        <v>1113</v>
      </c>
      <c r="D80" s="92" t="s">
        <v>1089</v>
      </c>
      <c r="E80" s="93">
        <v>3.42</v>
      </c>
      <c r="F80" s="94">
        <v>145.69</v>
      </c>
      <c r="G80" s="95">
        <v>498.26</v>
      </c>
      <c r="H80" s="94"/>
      <c r="I80" s="94"/>
      <c r="J80" s="94">
        <v>897</v>
      </c>
      <c r="K80" s="95">
        <v>3067.74</v>
      </c>
      <c r="L80" s="96"/>
      <c r="M80" s="94">
        <f t="shared" si="1"/>
        <v>6.156906032994821</v>
      </c>
      <c r="N80" s="92" t="s">
        <v>1090</v>
      </c>
    </row>
    <row r="81" spans="1:14" ht="33.75">
      <c r="A81" s="89">
        <v>51</v>
      </c>
      <c r="B81" s="90">
        <v>70117</v>
      </c>
      <c r="C81" s="91" t="s">
        <v>1114</v>
      </c>
      <c r="D81" s="92" t="s">
        <v>1089</v>
      </c>
      <c r="E81" s="93"/>
      <c r="F81" s="94">
        <v>121.91</v>
      </c>
      <c r="G81" s="95"/>
      <c r="H81" s="94"/>
      <c r="I81" s="94"/>
      <c r="J81" s="94">
        <v>862</v>
      </c>
      <c r="K81" s="95"/>
      <c r="L81" s="96"/>
      <c r="M81" s="94" t="str">
        <f t="shared" si="1"/>
        <v> </v>
      </c>
      <c r="N81" s="92" t="s">
        <v>1090</v>
      </c>
    </row>
    <row r="82" spans="1:14" ht="22.5">
      <c r="A82" s="89">
        <v>52</v>
      </c>
      <c r="B82" s="90">
        <v>70148</v>
      </c>
      <c r="C82" s="91" t="s">
        <v>1115</v>
      </c>
      <c r="D82" s="92" t="s">
        <v>1089</v>
      </c>
      <c r="E82" s="93">
        <v>15.15</v>
      </c>
      <c r="F82" s="94">
        <v>71.41</v>
      </c>
      <c r="G82" s="95">
        <v>1081.86</v>
      </c>
      <c r="H82" s="94"/>
      <c r="I82" s="94"/>
      <c r="J82" s="94">
        <v>616</v>
      </c>
      <c r="K82" s="95">
        <v>9332.4</v>
      </c>
      <c r="L82" s="96"/>
      <c r="M82" s="94">
        <f t="shared" si="1"/>
        <v>8.626254783428541</v>
      </c>
      <c r="N82" s="92" t="s">
        <v>1090</v>
      </c>
    </row>
    <row r="83" spans="1:14" ht="22.5">
      <c r="A83" s="89">
        <v>53</v>
      </c>
      <c r="B83" s="90">
        <v>70149</v>
      </c>
      <c r="C83" s="91" t="s">
        <v>1116</v>
      </c>
      <c r="D83" s="92" t="s">
        <v>1089</v>
      </c>
      <c r="E83" s="93">
        <v>4.45</v>
      </c>
      <c r="F83" s="94">
        <v>87.96</v>
      </c>
      <c r="G83" s="95">
        <v>391.42</v>
      </c>
      <c r="H83" s="94"/>
      <c r="I83" s="94"/>
      <c r="J83" s="94">
        <v>723</v>
      </c>
      <c r="K83" s="95">
        <v>3217.35</v>
      </c>
      <c r="L83" s="96"/>
      <c r="M83" s="94">
        <f t="shared" si="1"/>
        <v>8.219687292422462</v>
      </c>
      <c r="N83" s="92" t="s">
        <v>1090</v>
      </c>
    </row>
    <row r="84" spans="1:14" ht="22.5">
      <c r="A84" s="89">
        <v>54</v>
      </c>
      <c r="B84" s="90">
        <v>70150</v>
      </c>
      <c r="C84" s="91" t="s">
        <v>1117</v>
      </c>
      <c r="D84" s="92" t="s">
        <v>1089</v>
      </c>
      <c r="E84" s="93">
        <v>28.17</v>
      </c>
      <c r="F84" s="94">
        <v>120</v>
      </c>
      <c r="G84" s="95">
        <v>3380.4</v>
      </c>
      <c r="H84" s="94"/>
      <c r="I84" s="94"/>
      <c r="J84" s="94">
        <v>841</v>
      </c>
      <c r="K84" s="95">
        <v>23690.97</v>
      </c>
      <c r="L84" s="96"/>
      <c r="M84" s="94">
        <f t="shared" si="1"/>
        <v>7.008333333333334</v>
      </c>
      <c r="N84" s="92" t="s">
        <v>1090</v>
      </c>
    </row>
    <row r="85" spans="1:14" ht="22.5">
      <c r="A85" s="89">
        <v>55</v>
      </c>
      <c r="B85" s="90">
        <v>81600</v>
      </c>
      <c r="C85" s="91" t="s">
        <v>1118</v>
      </c>
      <c r="D85" s="92" t="s">
        <v>1089</v>
      </c>
      <c r="E85" s="93">
        <v>4.67</v>
      </c>
      <c r="F85" s="94">
        <v>99.96</v>
      </c>
      <c r="G85" s="95">
        <v>466.82</v>
      </c>
      <c r="H85" s="94"/>
      <c r="I85" s="94"/>
      <c r="J85" s="94">
        <v>631</v>
      </c>
      <c r="K85" s="95">
        <v>2946.77</v>
      </c>
      <c r="L85" s="96"/>
      <c r="M85" s="94">
        <f t="shared" si="1"/>
        <v>6.31243305770961</v>
      </c>
      <c r="N85" s="92" t="s">
        <v>1090</v>
      </c>
    </row>
    <row r="86" spans="1:14" ht="22.5">
      <c r="A86" s="89">
        <v>56</v>
      </c>
      <c r="B86" s="90">
        <v>111100</v>
      </c>
      <c r="C86" s="91" t="s">
        <v>1119</v>
      </c>
      <c r="D86" s="92" t="s">
        <v>1089</v>
      </c>
      <c r="E86" s="93">
        <v>0.31</v>
      </c>
      <c r="F86" s="94">
        <v>1.98</v>
      </c>
      <c r="G86" s="95">
        <v>0.62</v>
      </c>
      <c r="H86" s="94"/>
      <c r="I86" s="94"/>
      <c r="J86" s="94">
        <v>11</v>
      </c>
      <c r="K86" s="95">
        <v>3.41</v>
      </c>
      <c r="L86" s="96"/>
      <c r="M86" s="94">
        <f t="shared" si="1"/>
        <v>5.5</v>
      </c>
      <c r="N86" s="92" t="s">
        <v>1090</v>
      </c>
    </row>
    <row r="87" spans="1:14" ht="22.5">
      <c r="A87" s="89">
        <v>57</v>
      </c>
      <c r="B87" s="90">
        <v>120101</v>
      </c>
      <c r="C87" s="91" t="s">
        <v>1120</v>
      </c>
      <c r="D87" s="92" t="s">
        <v>1089</v>
      </c>
      <c r="E87" s="93">
        <v>0.38</v>
      </c>
      <c r="F87" s="94">
        <v>124.01</v>
      </c>
      <c r="G87" s="95">
        <v>47.12</v>
      </c>
      <c r="H87" s="94"/>
      <c r="I87" s="94"/>
      <c r="J87" s="94">
        <v>880</v>
      </c>
      <c r="K87" s="95">
        <v>334.4</v>
      </c>
      <c r="L87" s="96"/>
      <c r="M87" s="94">
        <f t="shared" si="1"/>
        <v>7.096774193548387</v>
      </c>
      <c r="N87" s="92" t="s">
        <v>1090</v>
      </c>
    </row>
    <row r="88" spans="1:14" ht="22.5">
      <c r="A88" s="89">
        <v>58</v>
      </c>
      <c r="B88" s="90">
        <v>120202</v>
      </c>
      <c r="C88" s="91" t="s">
        <v>1121</v>
      </c>
      <c r="D88" s="92" t="s">
        <v>1089</v>
      </c>
      <c r="E88" s="93">
        <v>2.11</v>
      </c>
      <c r="F88" s="94">
        <v>154.8</v>
      </c>
      <c r="G88" s="95">
        <v>326.62</v>
      </c>
      <c r="H88" s="94"/>
      <c r="I88" s="94"/>
      <c r="J88" s="94">
        <v>1014</v>
      </c>
      <c r="K88" s="95">
        <v>2139.54</v>
      </c>
      <c r="L88" s="96"/>
      <c r="M88" s="94">
        <f t="shared" si="1"/>
        <v>6.550548037474741</v>
      </c>
      <c r="N88" s="92" t="s">
        <v>1090</v>
      </c>
    </row>
    <row r="89" spans="1:14" ht="22.5">
      <c r="A89" s="89">
        <v>59</v>
      </c>
      <c r="B89" s="90">
        <v>120500</v>
      </c>
      <c r="C89" s="91" t="s">
        <v>1122</v>
      </c>
      <c r="D89" s="92" t="s">
        <v>1089</v>
      </c>
      <c r="E89" s="93">
        <v>0.13</v>
      </c>
      <c r="F89" s="94">
        <v>19.92</v>
      </c>
      <c r="G89" s="95">
        <v>2.59</v>
      </c>
      <c r="H89" s="94"/>
      <c r="I89" s="94"/>
      <c r="J89" s="94">
        <v>74.35</v>
      </c>
      <c r="K89" s="95">
        <v>9.67</v>
      </c>
      <c r="L89" s="96"/>
      <c r="M89" s="94">
        <f aca="true" t="shared" si="2" ref="M89:M124">IF(ISNUMBER(K89/G89),IF(NOT(K89/G89=0),K89/G89," ")," ")</f>
        <v>3.733590733590734</v>
      </c>
      <c r="N89" s="92" t="s">
        <v>1123</v>
      </c>
    </row>
    <row r="90" spans="1:14" ht="22.5">
      <c r="A90" s="89">
        <v>60</v>
      </c>
      <c r="B90" s="90">
        <v>120906</v>
      </c>
      <c r="C90" s="91" t="s">
        <v>1124</v>
      </c>
      <c r="D90" s="92" t="s">
        <v>1089</v>
      </c>
      <c r="E90" s="93">
        <v>11.4</v>
      </c>
      <c r="F90" s="94">
        <v>83.58</v>
      </c>
      <c r="G90" s="95">
        <v>952.81</v>
      </c>
      <c r="H90" s="94"/>
      <c r="I90" s="94"/>
      <c r="J90" s="94">
        <v>570</v>
      </c>
      <c r="K90" s="95">
        <v>6498</v>
      </c>
      <c r="L90" s="96"/>
      <c r="M90" s="94">
        <f t="shared" si="2"/>
        <v>6.819827667635731</v>
      </c>
      <c r="N90" s="92" t="s">
        <v>1090</v>
      </c>
    </row>
    <row r="91" spans="1:14" ht="22.5">
      <c r="A91" s="89">
        <v>61</v>
      </c>
      <c r="B91" s="90">
        <v>120907</v>
      </c>
      <c r="C91" s="91" t="s">
        <v>1125</v>
      </c>
      <c r="D91" s="92" t="s">
        <v>1089</v>
      </c>
      <c r="E91" s="93">
        <v>19.57</v>
      </c>
      <c r="F91" s="94">
        <v>125.65</v>
      </c>
      <c r="G91" s="95">
        <v>2458.97</v>
      </c>
      <c r="H91" s="94"/>
      <c r="I91" s="94"/>
      <c r="J91" s="94">
        <v>773</v>
      </c>
      <c r="K91" s="95">
        <v>15127.61</v>
      </c>
      <c r="L91" s="96"/>
      <c r="M91" s="94">
        <f t="shared" si="2"/>
        <v>6.1520108012704515</v>
      </c>
      <c r="N91" s="92" t="s">
        <v>1090</v>
      </c>
    </row>
    <row r="92" spans="1:14" ht="22.5">
      <c r="A92" s="89">
        <v>62</v>
      </c>
      <c r="B92" s="90">
        <v>121011</v>
      </c>
      <c r="C92" s="91" t="s">
        <v>1126</v>
      </c>
      <c r="D92" s="92" t="s">
        <v>1089</v>
      </c>
      <c r="E92" s="93">
        <v>2.52</v>
      </c>
      <c r="F92" s="94">
        <v>32.24</v>
      </c>
      <c r="G92" s="95">
        <v>81.25</v>
      </c>
      <c r="H92" s="94"/>
      <c r="I92" s="94"/>
      <c r="J92" s="94">
        <v>109</v>
      </c>
      <c r="K92" s="95">
        <v>274.68</v>
      </c>
      <c r="L92" s="96"/>
      <c r="M92" s="94">
        <f t="shared" si="2"/>
        <v>3.380676923076923</v>
      </c>
      <c r="N92" s="92" t="s">
        <v>1090</v>
      </c>
    </row>
    <row r="93" spans="1:14" ht="22.5">
      <c r="A93" s="89">
        <v>63</v>
      </c>
      <c r="B93" s="90">
        <v>121601</v>
      </c>
      <c r="C93" s="91" t="s">
        <v>1127</v>
      </c>
      <c r="D93" s="92" t="s">
        <v>1089</v>
      </c>
      <c r="E93" s="93">
        <v>4.09</v>
      </c>
      <c r="F93" s="94">
        <v>121.07</v>
      </c>
      <c r="G93" s="95">
        <v>495.17</v>
      </c>
      <c r="H93" s="94"/>
      <c r="I93" s="94"/>
      <c r="J93" s="94">
        <v>667</v>
      </c>
      <c r="K93" s="95">
        <v>2728.03</v>
      </c>
      <c r="L93" s="96"/>
      <c r="M93" s="94">
        <f t="shared" si="2"/>
        <v>5.509279641335299</v>
      </c>
      <c r="N93" s="92" t="s">
        <v>1090</v>
      </c>
    </row>
    <row r="94" spans="1:14" ht="22.5">
      <c r="A94" s="89">
        <v>64</v>
      </c>
      <c r="B94" s="90">
        <v>122000</v>
      </c>
      <c r="C94" s="91" t="s">
        <v>1128</v>
      </c>
      <c r="D94" s="92" t="s">
        <v>1089</v>
      </c>
      <c r="E94" s="93">
        <v>1.46</v>
      </c>
      <c r="F94" s="94">
        <v>202.8</v>
      </c>
      <c r="G94" s="95">
        <v>296.09</v>
      </c>
      <c r="H94" s="94"/>
      <c r="I94" s="94"/>
      <c r="J94" s="94">
        <v>1139</v>
      </c>
      <c r="K94" s="95">
        <v>1662.94</v>
      </c>
      <c r="L94" s="96"/>
      <c r="M94" s="94">
        <f t="shared" si="2"/>
        <v>5.616332871761965</v>
      </c>
      <c r="N94" s="92" t="s">
        <v>1090</v>
      </c>
    </row>
    <row r="95" spans="1:14" ht="22.5">
      <c r="A95" s="89">
        <v>65</v>
      </c>
      <c r="B95" s="90">
        <v>122301</v>
      </c>
      <c r="C95" s="91" t="s">
        <v>1129</v>
      </c>
      <c r="D95" s="92" t="s">
        <v>1089</v>
      </c>
      <c r="E95" s="93">
        <v>0.34</v>
      </c>
      <c r="F95" s="94">
        <v>87.85</v>
      </c>
      <c r="G95" s="95">
        <v>29.87</v>
      </c>
      <c r="H95" s="94"/>
      <c r="I95" s="94"/>
      <c r="J95" s="94">
        <v>554</v>
      </c>
      <c r="K95" s="95">
        <v>188.36</v>
      </c>
      <c r="L95" s="96"/>
      <c r="M95" s="94">
        <f t="shared" si="2"/>
        <v>6.305992634750586</v>
      </c>
      <c r="N95" s="92" t="s">
        <v>1090</v>
      </c>
    </row>
    <row r="96" spans="1:14" ht="33.75">
      <c r="A96" s="89">
        <v>66</v>
      </c>
      <c r="B96" s="90">
        <v>150202</v>
      </c>
      <c r="C96" s="91" t="s">
        <v>1130</v>
      </c>
      <c r="D96" s="92" t="s">
        <v>1089</v>
      </c>
      <c r="E96" s="93">
        <v>8.65</v>
      </c>
      <c r="F96" s="94">
        <v>112.26</v>
      </c>
      <c r="G96" s="95">
        <v>971.04</v>
      </c>
      <c r="H96" s="94"/>
      <c r="I96" s="94"/>
      <c r="J96" s="94">
        <v>683</v>
      </c>
      <c r="K96" s="95">
        <v>5907.95</v>
      </c>
      <c r="L96" s="96"/>
      <c r="M96" s="94">
        <f t="shared" si="2"/>
        <v>6.084146894051738</v>
      </c>
      <c r="N96" s="92" t="s">
        <v>1090</v>
      </c>
    </row>
    <row r="97" spans="1:14" ht="22.5">
      <c r="A97" s="89">
        <v>67</v>
      </c>
      <c r="B97" s="90">
        <v>150701</v>
      </c>
      <c r="C97" s="91" t="s">
        <v>1131</v>
      </c>
      <c r="D97" s="92" t="s">
        <v>1089</v>
      </c>
      <c r="E97" s="93">
        <v>6.2</v>
      </c>
      <c r="F97" s="94">
        <v>129.46</v>
      </c>
      <c r="G97" s="95">
        <v>802.64</v>
      </c>
      <c r="H97" s="94"/>
      <c r="I97" s="94"/>
      <c r="J97" s="94">
        <v>731</v>
      </c>
      <c r="K97" s="95">
        <v>4532.2</v>
      </c>
      <c r="L97" s="96"/>
      <c r="M97" s="94">
        <f t="shared" si="2"/>
        <v>5.6466161666500545</v>
      </c>
      <c r="N97" s="92" t="s">
        <v>1090</v>
      </c>
    </row>
    <row r="98" spans="1:14" ht="22.5">
      <c r="A98" s="89">
        <v>68</v>
      </c>
      <c r="B98" s="90">
        <v>150903</v>
      </c>
      <c r="C98" s="91" t="s">
        <v>1132</v>
      </c>
      <c r="D98" s="92" t="s">
        <v>1089</v>
      </c>
      <c r="E98" s="93">
        <v>0.03</v>
      </c>
      <c r="F98" s="94">
        <v>215.14</v>
      </c>
      <c r="G98" s="95">
        <v>6.45</v>
      </c>
      <c r="H98" s="94"/>
      <c r="I98" s="94"/>
      <c r="J98" s="94">
        <v>1179</v>
      </c>
      <c r="K98" s="95">
        <v>35.37</v>
      </c>
      <c r="L98" s="96"/>
      <c r="M98" s="94">
        <f t="shared" si="2"/>
        <v>5.483720930232558</v>
      </c>
      <c r="N98" s="92" t="s">
        <v>1090</v>
      </c>
    </row>
    <row r="99" spans="1:14" ht="33.75">
      <c r="A99" s="89">
        <v>69</v>
      </c>
      <c r="B99" s="90">
        <v>151203</v>
      </c>
      <c r="C99" s="91" t="s">
        <v>1133</v>
      </c>
      <c r="D99" s="92" t="s">
        <v>1089</v>
      </c>
      <c r="E99" s="93">
        <v>0.05</v>
      </c>
      <c r="F99" s="94">
        <v>320.66</v>
      </c>
      <c r="G99" s="95">
        <v>16.03</v>
      </c>
      <c r="H99" s="94"/>
      <c r="I99" s="94"/>
      <c r="J99" s="94">
        <v>1463</v>
      </c>
      <c r="K99" s="95">
        <v>73.15</v>
      </c>
      <c r="L99" s="96"/>
      <c r="M99" s="94">
        <f t="shared" si="2"/>
        <v>4.563318777292577</v>
      </c>
      <c r="N99" s="92" t="s">
        <v>1090</v>
      </c>
    </row>
    <row r="100" spans="1:14" ht="22.5">
      <c r="A100" s="89">
        <v>70</v>
      </c>
      <c r="B100" s="90">
        <v>151700</v>
      </c>
      <c r="C100" s="91" t="s">
        <v>1134</v>
      </c>
      <c r="D100" s="92" t="s">
        <v>1089</v>
      </c>
      <c r="E100" s="93"/>
      <c r="F100" s="94">
        <v>36.97</v>
      </c>
      <c r="G100" s="95"/>
      <c r="H100" s="94"/>
      <c r="I100" s="94"/>
      <c r="J100" s="94">
        <v>230.01</v>
      </c>
      <c r="K100" s="95"/>
      <c r="L100" s="96"/>
      <c r="M100" s="94" t="str">
        <f t="shared" si="2"/>
        <v> </v>
      </c>
      <c r="N100" s="92" t="s">
        <v>1123</v>
      </c>
    </row>
    <row r="101" spans="1:14" ht="22.5">
      <c r="A101" s="89">
        <v>71</v>
      </c>
      <c r="B101" s="90">
        <v>151801</v>
      </c>
      <c r="C101" s="91" t="s">
        <v>1135</v>
      </c>
      <c r="D101" s="92" t="s">
        <v>1089</v>
      </c>
      <c r="E101" s="93"/>
      <c r="F101" s="94">
        <v>365.29</v>
      </c>
      <c r="G101" s="95"/>
      <c r="H101" s="94"/>
      <c r="I101" s="94"/>
      <c r="J101" s="94">
        <v>2017</v>
      </c>
      <c r="K101" s="95"/>
      <c r="L101" s="96"/>
      <c r="M101" s="94" t="str">
        <f t="shared" si="2"/>
        <v> </v>
      </c>
      <c r="N101" s="92" t="s">
        <v>1090</v>
      </c>
    </row>
    <row r="102" spans="1:14" ht="22.5">
      <c r="A102" s="89">
        <v>72</v>
      </c>
      <c r="B102" s="90">
        <v>152301</v>
      </c>
      <c r="C102" s="91" t="s">
        <v>1136</v>
      </c>
      <c r="D102" s="92" t="s">
        <v>1089</v>
      </c>
      <c r="E102" s="93">
        <v>2.52</v>
      </c>
      <c r="F102" s="94">
        <v>49.99</v>
      </c>
      <c r="G102" s="95">
        <v>125.98</v>
      </c>
      <c r="H102" s="94"/>
      <c r="I102" s="94"/>
      <c r="J102" s="94">
        <v>354.16</v>
      </c>
      <c r="K102" s="95">
        <v>892.48</v>
      </c>
      <c r="L102" s="96"/>
      <c r="M102" s="94">
        <f t="shared" si="2"/>
        <v>7.084299095094459</v>
      </c>
      <c r="N102" s="92" t="s">
        <v>1123</v>
      </c>
    </row>
    <row r="103" spans="1:14" ht="22.5">
      <c r="A103" s="89">
        <v>73</v>
      </c>
      <c r="B103" s="90">
        <v>160402</v>
      </c>
      <c r="C103" s="91" t="s">
        <v>1137</v>
      </c>
      <c r="D103" s="92" t="s">
        <v>1089</v>
      </c>
      <c r="E103" s="93">
        <v>1.33</v>
      </c>
      <c r="F103" s="94">
        <v>137.21</v>
      </c>
      <c r="G103" s="95">
        <v>182.49</v>
      </c>
      <c r="H103" s="94"/>
      <c r="I103" s="94"/>
      <c r="J103" s="94">
        <v>945</v>
      </c>
      <c r="K103" s="95">
        <v>1256.85</v>
      </c>
      <c r="L103" s="96"/>
      <c r="M103" s="94">
        <f t="shared" si="2"/>
        <v>6.887226697353279</v>
      </c>
      <c r="N103" s="92" t="s">
        <v>1090</v>
      </c>
    </row>
    <row r="104" spans="1:14" ht="45">
      <c r="A104" s="89">
        <v>74</v>
      </c>
      <c r="B104" s="90">
        <v>253511</v>
      </c>
      <c r="C104" s="91" t="s">
        <v>1138</v>
      </c>
      <c r="D104" s="92" t="s">
        <v>1089</v>
      </c>
      <c r="E104" s="93">
        <v>21.47</v>
      </c>
      <c r="F104" s="94">
        <v>38.05</v>
      </c>
      <c r="G104" s="95">
        <v>816.93</v>
      </c>
      <c r="H104" s="94"/>
      <c r="I104" s="94"/>
      <c r="J104" s="94">
        <v>342.35</v>
      </c>
      <c r="K104" s="95">
        <v>7350.25</v>
      </c>
      <c r="L104" s="96"/>
      <c r="M104" s="94">
        <f t="shared" si="2"/>
        <v>8.997404918414063</v>
      </c>
      <c r="N104" s="92" t="s">
        <v>1123</v>
      </c>
    </row>
    <row r="105" spans="1:14" ht="22.5">
      <c r="A105" s="89">
        <v>75</v>
      </c>
      <c r="B105" s="90">
        <v>310102</v>
      </c>
      <c r="C105" s="91" t="s">
        <v>1139</v>
      </c>
      <c r="D105" s="92" t="s">
        <v>1089</v>
      </c>
      <c r="E105" s="93">
        <v>4171.25</v>
      </c>
      <c r="F105" s="94">
        <v>7.02</v>
      </c>
      <c r="G105" s="95">
        <v>29282.18</v>
      </c>
      <c r="H105" s="94"/>
      <c r="I105" s="94"/>
      <c r="J105" s="94">
        <v>38.06</v>
      </c>
      <c r="K105" s="95">
        <v>158757.78</v>
      </c>
      <c r="L105" s="96"/>
      <c r="M105" s="94">
        <f t="shared" si="2"/>
        <v>5.421651666645038</v>
      </c>
      <c r="N105" s="92" t="s">
        <v>1123</v>
      </c>
    </row>
    <row r="106" spans="1:14" ht="22.5">
      <c r="A106" s="89">
        <v>76</v>
      </c>
      <c r="B106" s="90">
        <v>330206</v>
      </c>
      <c r="C106" s="91" t="s">
        <v>1140</v>
      </c>
      <c r="D106" s="92" t="s">
        <v>1089</v>
      </c>
      <c r="E106" s="93">
        <v>0.73</v>
      </c>
      <c r="F106" s="94">
        <v>2.32</v>
      </c>
      <c r="G106" s="95">
        <v>1.69</v>
      </c>
      <c r="H106" s="94"/>
      <c r="I106" s="94"/>
      <c r="J106" s="94">
        <v>13</v>
      </c>
      <c r="K106" s="95">
        <v>9.49</v>
      </c>
      <c r="L106" s="96"/>
      <c r="M106" s="94">
        <f t="shared" si="2"/>
        <v>5.615384615384616</v>
      </c>
      <c r="N106" s="92" t="s">
        <v>1090</v>
      </c>
    </row>
    <row r="107" spans="1:14" ht="22.5">
      <c r="A107" s="89">
        <v>77</v>
      </c>
      <c r="B107" s="90">
        <v>330301</v>
      </c>
      <c r="C107" s="91" t="s">
        <v>1141</v>
      </c>
      <c r="D107" s="92" t="s">
        <v>1089</v>
      </c>
      <c r="E107" s="93">
        <v>3.45</v>
      </c>
      <c r="F107" s="94">
        <v>1.86</v>
      </c>
      <c r="G107" s="95">
        <v>6.44</v>
      </c>
      <c r="H107" s="94"/>
      <c r="I107" s="94"/>
      <c r="J107" s="94">
        <v>10</v>
      </c>
      <c r="K107" s="95">
        <v>34.5</v>
      </c>
      <c r="L107" s="96"/>
      <c r="M107" s="94">
        <f t="shared" si="2"/>
        <v>5.357142857142857</v>
      </c>
      <c r="N107" s="92" t="s">
        <v>1090</v>
      </c>
    </row>
    <row r="108" spans="1:14" ht="33.75">
      <c r="A108" s="89">
        <v>78</v>
      </c>
      <c r="B108" s="90">
        <v>331100</v>
      </c>
      <c r="C108" s="91" t="s">
        <v>1142</v>
      </c>
      <c r="D108" s="92" t="s">
        <v>1089</v>
      </c>
      <c r="E108" s="93">
        <v>569.81</v>
      </c>
      <c r="F108" s="94">
        <v>0.75</v>
      </c>
      <c r="G108" s="95">
        <v>427.36</v>
      </c>
      <c r="H108" s="94"/>
      <c r="I108" s="94"/>
      <c r="J108" s="94">
        <v>3</v>
      </c>
      <c r="K108" s="95">
        <v>1709.43</v>
      </c>
      <c r="L108" s="96"/>
      <c r="M108" s="94">
        <f t="shared" si="2"/>
        <v>3.9999766005241484</v>
      </c>
      <c r="N108" s="92" t="s">
        <v>1143</v>
      </c>
    </row>
    <row r="109" spans="1:14" ht="22.5">
      <c r="A109" s="89">
        <v>79</v>
      </c>
      <c r="B109" s="90">
        <v>331532</v>
      </c>
      <c r="C109" s="91" t="s">
        <v>1144</v>
      </c>
      <c r="D109" s="92" t="s">
        <v>1089</v>
      </c>
      <c r="E109" s="93">
        <v>0.01</v>
      </c>
      <c r="F109" s="94">
        <v>3.44</v>
      </c>
      <c r="G109" s="95">
        <v>0.03</v>
      </c>
      <c r="H109" s="94"/>
      <c r="I109" s="94"/>
      <c r="J109" s="94">
        <v>16</v>
      </c>
      <c r="K109" s="95">
        <v>0.16</v>
      </c>
      <c r="L109" s="96"/>
      <c r="M109" s="94">
        <f t="shared" si="2"/>
        <v>5.333333333333334</v>
      </c>
      <c r="N109" s="92" t="s">
        <v>1090</v>
      </c>
    </row>
    <row r="110" spans="1:14" ht="33.75">
      <c r="A110" s="89">
        <v>80</v>
      </c>
      <c r="B110" s="90">
        <v>340101</v>
      </c>
      <c r="C110" s="91" t="s">
        <v>1145</v>
      </c>
      <c r="D110" s="92" t="s">
        <v>1089</v>
      </c>
      <c r="E110" s="93">
        <v>0.4</v>
      </c>
      <c r="F110" s="94">
        <v>7.12</v>
      </c>
      <c r="G110" s="95">
        <v>2.84</v>
      </c>
      <c r="H110" s="94"/>
      <c r="I110" s="94"/>
      <c r="J110" s="94">
        <v>27</v>
      </c>
      <c r="K110" s="95">
        <v>10.8</v>
      </c>
      <c r="L110" s="96"/>
      <c r="M110" s="94">
        <f t="shared" si="2"/>
        <v>3.802816901408451</v>
      </c>
      <c r="N110" s="92" t="s">
        <v>1090</v>
      </c>
    </row>
    <row r="111" spans="1:14" ht="22.5">
      <c r="A111" s="89">
        <v>81</v>
      </c>
      <c r="B111" s="90">
        <v>392200</v>
      </c>
      <c r="C111" s="91" t="s">
        <v>1146</v>
      </c>
      <c r="D111" s="92" t="s">
        <v>1089</v>
      </c>
      <c r="E111" s="93">
        <v>111.01</v>
      </c>
      <c r="F111" s="94">
        <v>13.18</v>
      </c>
      <c r="G111" s="95">
        <v>1463.12</v>
      </c>
      <c r="H111" s="94"/>
      <c r="I111" s="94"/>
      <c r="J111" s="94">
        <v>45.45</v>
      </c>
      <c r="K111" s="95">
        <v>5045.38</v>
      </c>
      <c r="L111" s="96"/>
      <c r="M111" s="94">
        <f t="shared" si="2"/>
        <v>3.448370605281864</v>
      </c>
      <c r="N111" s="92" t="s">
        <v>1123</v>
      </c>
    </row>
    <row r="112" spans="1:14" ht="22.5">
      <c r="A112" s="89">
        <v>82</v>
      </c>
      <c r="B112" s="90">
        <v>392211</v>
      </c>
      <c r="C112" s="91" t="s">
        <v>1147</v>
      </c>
      <c r="D112" s="92" t="s">
        <v>1089</v>
      </c>
      <c r="E112" s="93">
        <v>37.81</v>
      </c>
      <c r="F112" s="94">
        <v>27.59</v>
      </c>
      <c r="G112" s="95">
        <v>1043.18</v>
      </c>
      <c r="H112" s="94"/>
      <c r="I112" s="94"/>
      <c r="J112" s="94">
        <v>45.66</v>
      </c>
      <c r="K112" s="95">
        <v>1726.41</v>
      </c>
      <c r="L112" s="96"/>
      <c r="M112" s="94">
        <f t="shared" si="2"/>
        <v>1.6549492896719646</v>
      </c>
      <c r="N112" s="92" t="s">
        <v>1123</v>
      </c>
    </row>
    <row r="113" spans="1:14" ht="22.5">
      <c r="A113" s="89">
        <v>83</v>
      </c>
      <c r="B113" s="90">
        <v>392255</v>
      </c>
      <c r="C113" s="91" t="s">
        <v>1148</v>
      </c>
      <c r="D113" s="92" t="s">
        <v>1089</v>
      </c>
      <c r="E113" s="93">
        <v>148.82</v>
      </c>
      <c r="F113" s="94">
        <v>19.7</v>
      </c>
      <c r="G113" s="95">
        <v>2931.75</v>
      </c>
      <c r="H113" s="94"/>
      <c r="I113" s="94"/>
      <c r="J113" s="94">
        <v>53.24</v>
      </c>
      <c r="K113" s="95">
        <v>7923.19</v>
      </c>
      <c r="L113" s="96"/>
      <c r="M113" s="94">
        <f t="shared" si="2"/>
        <v>2.702546260765754</v>
      </c>
      <c r="N113" s="92" t="s">
        <v>1123</v>
      </c>
    </row>
    <row r="114" spans="1:14" ht="33.75">
      <c r="A114" s="89">
        <v>84</v>
      </c>
      <c r="B114" s="90">
        <v>394061</v>
      </c>
      <c r="C114" s="91" t="s">
        <v>1149</v>
      </c>
      <c r="D114" s="92" t="s">
        <v>1089</v>
      </c>
      <c r="E114" s="93">
        <v>11.86</v>
      </c>
      <c r="F114" s="94">
        <v>67.11</v>
      </c>
      <c r="G114" s="95">
        <v>795.92</v>
      </c>
      <c r="H114" s="94"/>
      <c r="I114" s="94"/>
      <c r="J114" s="94">
        <v>109.51</v>
      </c>
      <c r="K114" s="95">
        <v>1298.79</v>
      </c>
      <c r="L114" s="96"/>
      <c r="M114" s="94">
        <f t="shared" si="2"/>
        <v>1.6318097296210674</v>
      </c>
      <c r="N114" s="92" t="s">
        <v>1123</v>
      </c>
    </row>
    <row r="115" spans="1:14" ht="45">
      <c r="A115" s="89">
        <v>85</v>
      </c>
      <c r="B115" s="90">
        <v>394102</v>
      </c>
      <c r="C115" s="91" t="s">
        <v>1150</v>
      </c>
      <c r="D115" s="92" t="s">
        <v>1089</v>
      </c>
      <c r="E115" s="93">
        <v>2.34</v>
      </c>
      <c r="F115" s="94">
        <v>4.41</v>
      </c>
      <c r="G115" s="95">
        <v>10.32</v>
      </c>
      <c r="H115" s="94"/>
      <c r="I115" s="94"/>
      <c r="J115" s="94">
        <v>17.33</v>
      </c>
      <c r="K115" s="95">
        <v>40.55</v>
      </c>
      <c r="L115" s="96"/>
      <c r="M115" s="94">
        <f t="shared" si="2"/>
        <v>3.9292635658914725</v>
      </c>
      <c r="N115" s="92" t="s">
        <v>1123</v>
      </c>
    </row>
    <row r="116" spans="1:14" ht="45">
      <c r="A116" s="89">
        <v>86</v>
      </c>
      <c r="B116" s="90">
        <v>394103</v>
      </c>
      <c r="C116" s="91" t="s">
        <v>1151</v>
      </c>
      <c r="D116" s="92" t="s">
        <v>1089</v>
      </c>
      <c r="E116" s="93">
        <v>17.78</v>
      </c>
      <c r="F116" s="94">
        <v>4.41</v>
      </c>
      <c r="G116" s="95">
        <v>78.41</v>
      </c>
      <c r="H116" s="94"/>
      <c r="I116" s="94"/>
      <c r="J116" s="94">
        <v>17.33</v>
      </c>
      <c r="K116" s="95">
        <v>308.13</v>
      </c>
      <c r="L116" s="96"/>
      <c r="M116" s="94">
        <f t="shared" si="2"/>
        <v>3.929728350975641</v>
      </c>
      <c r="N116" s="92" t="s">
        <v>1123</v>
      </c>
    </row>
    <row r="117" spans="1:14" ht="45">
      <c r="A117" s="89">
        <v>87</v>
      </c>
      <c r="B117" s="90">
        <v>394106</v>
      </c>
      <c r="C117" s="91" t="s">
        <v>1152</v>
      </c>
      <c r="D117" s="92" t="s">
        <v>1089</v>
      </c>
      <c r="E117" s="93">
        <v>5.4</v>
      </c>
      <c r="F117" s="94">
        <v>6.49</v>
      </c>
      <c r="G117" s="95">
        <v>35.04</v>
      </c>
      <c r="H117" s="94"/>
      <c r="I117" s="94"/>
      <c r="J117" s="94">
        <v>25.5</v>
      </c>
      <c r="K117" s="95">
        <v>137.72</v>
      </c>
      <c r="L117" s="96"/>
      <c r="M117" s="94">
        <f t="shared" si="2"/>
        <v>3.930365296803653</v>
      </c>
      <c r="N117" s="92" t="s">
        <v>1123</v>
      </c>
    </row>
    <row r="118" spans="1:14" ht="45">
      <c r="A118" s="89">
        <v>88</v>
      </c>
      <c r="B118" s="90">
        <v>394107</v>
      </c>
      <c r="C118" s="91" t="s">
        <v>1153</v>
      </c>
      <c r="D118" s="92" t="s">
        <v>1089</v>
      </c>
      <c r="E118" s="93">
        <v>14.82</v>
      </c>
      <c r="F118" s="94">
        <v>6.49</v>
      </c>
      <c r="G118" s="95">
        <v>96.18</v>
      </c>
      <c r="H118" s="94"/>
      <c r="I118" s="94"/>
      <c r="J118" s="94">
        <v>25.5</v>
      </c>
      <c r="K118" s="95">
        <v>377.91</v>
      </c>
      <c r="L118" s="96"/>
      <c r="M118" s="94">
        <f t="shared" si="2"/>
        <v>3.929195258889582</v>
      </c>
      <c r="N118" s="92" t="s">
        <v>1123</v>
      </c>
    </row>
    <row r="119" spans="1:14" ht="45">
      <c r="A119" s="89">
        <v>89</v>
      </c>
      <c r="B119" s="90">
        <v>394108</v>
      </c>
      <c r="C119" s="91" t="s">
        <v>1154</v>
      </c>
      <c r="D119" s="92" t="s">
        <v>1089</v>
      </c>
      <c r="E119" s="93">
        <v>30.48</v>
      </c>
      <c r="F119" s="94">
        <v>6.49</v>
      </c>
      <c r="G119" s="95">
        <v>197.81</v>
      </c>
      <c r="H119" s="94"/>
      <c r="I119" s="94"/>
      <c r="J119" s="94">
        <v>25.5</v>
      </c>
      <c r="K119" s="95">
        <v>777.26</v>
      </c>
      <c r="L119" s="96"/>
      <c r="M119" s="94">
        <f t="shared" si="2"/>
        <v>3.929326121025226</v>
      </c>
      <c r="N119" s="92" t="s">
        <v>1123</v>
      </c>
    </row>
    <row r="120" spans="1:14" ht="45">
      <c r="A120" s="89">
        <v>90</v>
      </c>
      <c r="B120" s="90">
        <v>394110</v>
      </c>
      <c r="C120" s="91" t="s">
        <v>1155</v>
      </c>
      <c r="D120" s="92" t="s">
        <v>1089</v>
      </c>
      <c r="E120" s="93">
        <v>24.61</v>
      </c>
      <c r="F120" s="94">
        <v>3.51</v>
      </c>
      <c r="G120" s="95">
        <v>86.38</v>
      </c>
      <c r="H120" s="94"/>
      <c r="I120" s="94"/>
      <c r="J120" s="94">
        <v>13.8</v>
      </c>
      <c r="K120" s="95">
        <v>339.62</v>
      </c>
      <c r="L120" s="96"/>
      <c r="M120" s="94">
        <f t="shared" si="2"/>
        <v>3.9316971521185464</v>
      </c>
      <c r="N120" s="92" t="s">
        <v>1123</v>
      </c>
    </row>
    <row r="121" spans="1:14" ht="22.5">
      <c r="A121" s="89">
        <v>91</v>
      </c>
      <c r="B121" s="90">
        <v>400001</v>
      </c>
      <c r="C121" s="91" t="s">
        <v>1156</v>
      </c>
      <c r="D121" s="92" t="s">
        <v>1089</v>
      </c>
      <c r="E121" s="93">
        <v>8.18</v>
      </c>
      <c r="F121" s="94">
        <v>103.2</v>
      </c>
      <c r="G121" s="95">
        <v>844.16</v>
      </c>
      <c r="H121" s="94"/>
      <c r="I121" s="94"/>
      <c r="J121" s="94">
        <v>616</v>
      </c>
      <c r="K121" s="95">
        <v>5038.88</v>
      </c>
      <c r="L121" s="96"/>
      <c r="M121" s="94">
        <f t="shared" si="2"/>
        <v>5.969105382865807</v>
      </c>
      <c r="N121" s="92" t="s">
        <v>1090</v>
      </c>
    </row>
    <row r="122" spans="1:14" ht="22.5">
      <c r="A122" s="89">
        <v>92</v>
      </c>
      <c r="B122" s="90">
        <v>400181</v>
      </c>
      <c r="C122" s="91" t="s">
        <v>1157</v>
      </c>
      <c r="D122" s="92" t="s">
        <v>1089</v>
      </c>
      <c r="E122" s="93">
        <v>6.54</v>
      </c>
      <c r="F122" s="94">
        <v>21.21</v>
      </c>
      <c r="G122" s="95">
        <v>138.71</v>
      </c>
      <c r="H122" s="94"/>
      <c r="I122" s="94"/>
      <c r="J122" s="94">
        <v>40.6</v>
      </c>
      <c r="K122" s="95">
        <v>265.52</v>
      </c>
      <c r="L122" s="96"/>
      <c r="M122" s="94">
        <f t="shared" si="2"/>
        <v>1.9142095018383676</v>
      </c>
      <c r="N122" s="92" t="s">
        <v>1123</v>
      </c>
    </row>
    <row r="123" spans="1:14" ht="22.5">
      <c r="A123" s="89">
        <v>93</v>
      </c>
      <c r="B123" s="90">
        <v>400311</v>
      </c>
      <c r="C123" s="91" t="s">
        <v>1158</v>
      </c>
      <c r="D123" s="92" t="s">
        <v>1089</v>
      </c>
      <c r="E123" s="93">
        <v>2.8</v>
      </c>
      <c r="F123" s="94">
        <v>128.2</v>
      </c>
      <c r="G123" s="95">
        <v>358.96</v>
      </c>
      <c r="H123" s="94"/>
      <c r="I123" s="94"/>
      <c r="J123" s="94">
        <v>872.74</v>
      </c>
      <c r="K123" s="95">
        <v>2443.67</v>
      </c>
      <c r="L123" s="96"/>
      <c r="M123" s="94">
        <f t="shared" si="2"/>
        <v>6.807638734120794</v>
      </c>
      <c r="N123" s="92" t="s">
        <v>1123</v>
      </c>
    </row>
    <row r="124" spans="1:14" ht="12.75">
      <c r="A124" s="97"/>
      <c r="B124" s="98" t="s">
        <v>1084</v>
      </c>
      <c r="C124" s="99" t="s">
        <v>1159</v>
      </c>
      <c r="D124" s="100" t="s">
        <v>1086</v>
      </c>
      <c r="E124" s="101"/>
      <c r="F124" s="102"/>
      <c r="G124" s="103">
        <v>97782</v>
      </c>
      <c r="H124" s="102"/>
      <c r="I124" s="102"/>
      <c r="J124" s="102"/>
      <c r="K124" s="103">
        <v>556628</v>
      </c>
      <c r="L124" s="104"/>
      <c r="M124" s="102">
        <f t="shared" si="2"/>
        <v>5.692540549385368</v>
      </c>
      <c r="N124" s="100"/>
    </row>
    <row r="125" spans="1:14" ht="17.25" customHeight="1">
      <c r="A125" s="200" t="s">
        <v>1160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</row>
    <row r="126" spans="1:14" ht="22.5">
      <c r="A126" s="89">
        <v>95</v>
      </c>
      <c r="B126" s="90" t="s">
        <v>1161</v>
      </c>
      <c r="C126" s="91" t="s">
        <v>1162</v>
      </c>
      <c r="D126" s="92" t="s">
        <v>1163</v>
      </c>
      <c r="E126" s="93">
        <v>0.000329</v>
      </c>
      <c r="F126" s="94">
        <v>75900</v>
      </c>
      <c r="G126" s="95">
        <v>24.97</v>
      </c>
      <c r="H126" s="94">
        <v>504745.76</v>
      </c>
      <c r="I126" s="94">
        <v>166.06</v>
      </c>
      <c r="J126" s="94">
        <v>523332.17</v>
      </c>
      <c r="K126" s="95">
        <v>172.17</v>
      </c>
      <c r="L126" s="96"/>
      <c r="M126" s="94">
        <f aca="true" t="shared" si="3" ref="M126:M157">IF(ISNUMBER(K126/G126),IF(NOT(K126/G126=0),K126/G126," ")," ")</f>
        <v>6.8950740889066875</v>
      </c>
      <c r="N126" s="92" t="s">
        <v>1164</v>
      </c>
    </row>
    <row r="127" spans="1:14" ht="33.75">
      <c r="A127" s="89">
        <v>96</v>
      </c>
      <c r="B127" s="90" t="s">
        <v>1165</v>
      </c>
      <c r="C127" s="91" t="s">
        <v>1166</v>
      </c>
      <c r="D127" s="92" t="s">
        <v>1163</v>
      </c>
      <c r="E127" s="93">
        <v>0.000123</v>
      </c>
      <c r="F127" s="94">
        <v>3320</v>
      </c>
      <c r="G127" s="95">
        <v>0.41</v>
      </c>
      <c r="H127" s="94">
        <v>17727</v>
      </c>
      <c r="I127" s="94">
        <v>2.18</v>
      </c>
      <c r="J127" s="94">
        <v>18367.56</v>
      </c>
      <c r="K127" s="95">
        <v>2.26</v>
      </c>
      <c r="L127" s="96"/>
      <c r="M127" s="94">
        <f t="shared" si="3"/>
        <v>5.512195121951219</v>
      </c>
      <c r="N127" s="92" t="s">
        <v>1167</v>
      </c>
    </row>
    <row r="128" spans="1:14" ht="22.5">
      <c r="A128" s="89">
        <v>97</v>
      </c>
      <c r="B128" s="90" t="s">
        <v>1168</v>
      </c>
      <c r="C128" s="91" t="s">
        <v>1169</v>
      </c>
      <c r="D128" s="92" t="s">
        <v>1163</v>
      </c>
      <c r="E128" s="93">
        <v>1.61E-05</v>
      </c>
      <c r="F128" s="94">
        <v>19140</v>
      </c>
      <c r="G128" s="95">
        <v>0.31</v>
      </c>
      <c r="H128" s="94">
        <v>87590.44</v>
      </c>
      <c r="I128" s="94">
        <v>1.41</v>
      </c>
      <c r="J128" s="94">
        <v>89653.27</v>
      </c>
      <c r="K128" s="95">
        <v>1.44</v>
      </c>
      <c r="L128" s="96"/>
      <c r="M128" s="94">
        <f t="shared" si="3"/>
        <v>4.64516129032258</v>
      </c>
      <c r="N128" s="92" t="s">
        <v>1170</v>
      </c>
    </row>
    <row r="129" spans="1:14" ht="45">
      <c r="A129" s="89">
        <v>98</v>
      </c>
      <c r="B129" s="90" t="s">
        <v>1171</v>
      </c>
      <c r="C129" s="91" t="s">
        <v>1172</v>
      </c>
      <c r="D129" s="92" t="s">
        <v>1163</v>
      </c>
      <c r="E129" s="93">
        <v>4E-05</v>
      </c>
      <c r="F129" s="94">
        <v>33750</v>
      </c>
      <c r="G129" s="95">
        <v>1.35</v>
      </c>
      <c r="H129" s="94">
        <v>187104.64</v>
      </c>
      <c r="I129" s="94">
        <v>7.48</v>
      </c>
      <c r="J129" s="94">
        <v>191127.19</v>
      </c>
      <c r="K129" s="95">
        <v>7.65</v>
      </c>
      <c r="L129" s="96"/>
      <c r="M129" s="94">
        <f t="shared" si="3"/>
        <v>5.666666666666667</v>
      </c>
      <c r="N129" s="92" t="s">
        <v>1173</v>
      </c>
    </row>
    <row r="130" spans="1:14" ht="33.75">
      <c r="A130" s="89">
        <v>99</v>
      </c>
      <c r="B130" s="90" t="s">
        <v>1174</v>
      </c>
      <c r="C130" s="91" t="s">
        <v>1175</v>
      </c>
      <c r="D130" s="92" t="s">
        <v>1163</v>
      </c>
      <c r="E130" s="93">
        <v>0.0006386</v>
      </c>
      <c r="F130" s="94">
        <v>7840</v>
      </c>
      <c r="G130" s="95">
        <v>5</v>
      </c>
      <c r="H130" s="94">
        <v>47780</v>
      </c>
      <c r="I130" s="94">
        <v>30.51</v>
      </c>
      <c r="J130" s="94">
        <v>49072.09</v>
      </c>
      <c r="K130" s="95">
        <v>31.34</v>
      </c>
      <c r="L130" s="96"/>
      <c r="M130" s="94">
        <f t="shared" si="3"/>
        <v>6.268</v>
      </c>
      <c r="N130" s="92" t="s">
        <v>1176</v>
      </c>
    </row>
    <row r="131" spans="1:14" ht="12.75">
      <c r="A131" s="89">
        <v>100</v>
      </c>
      <c r="B131" s="90" t="s">
        <v>1177</v>
      </c>
      <c r="C131" s="91" t="s">
        <v>1178</v>
      </c>
      <c r="D131" s="92" t="s">
        <v>1179</v>
      </c>
      <c r="E131" s="93">
        <v>4.4159</v>
      </c>
      <c r="F131" s="94">
        <v>6.2</v>
      </c>
      <c r="G131" s="95">
        <v>27.37</v>
      </c>
      <c r="H131" s="94">
        <v>42.66</v>
      </c>
      <c r="I131" s="94">
        <v>188.39</v>
      </c>
      <c r="J131" s="94">
        <v>49.21</v>
      </c>
      <c r="K131" s="95">
        <v>217.32</v>
      </c>
      <c r="L131" s="96"/>
      <c r="M131" s="94">
        <f t="shared" si="3"/>
        <v>7.9400803799780775</v>
      </c>
      <c r="N131" s="92" t="s">
        <v>1180</v>
      </c>
    </row>
    <row r="132" spans="1:14" ht="33.75">
      <c r="A132" s="89">
        <v>101</v>
      </c>
      <c r="B132" s="90" t="s">
        <v>1181</v>
      </c>
      <c r="C132" s="91" t="s">
        <v>1182</v>
      </c>
      <c r="D132" s="92" t="s">
        <v>1163</v>
      </c>
      <c r="E132" s="93">
        <v>0.0009064</v>
      </c>
      <c r="F132" s="94">
        <v>18320</v>
      </c>
      <c r="G132" s="95">
        <v>16.6</v>
      </c>
      <c r="H132" s="94">
        <v>61398.31</v>
      </c>
      <c r="I132" s="94">
        <v>55.66</v>
      </c>
      <c r="J132" s="94">
        <v>63135.76</v>
      </c>
      <c r="K132" s="95">
        <v>57.23</v>
      </c>
      <c r="L132" s="96"/>
      <c r="M132" s="94">
        <f t="shared" si="3"/>
        <v>3.4475903614457826</v>
      </c>
      <c r="N132" s="92" t="s">
        <v>1183</v>
      </c>
    </row>
    <row r="133" spans="1:14" ht="22.5">
      <c r="A133" s="89">
        <v>102</v>
      </c>
      <c r="B133" s="90" t="s">
        <v>1184</v>
      </c>
      <c r="C133" s="91" t="s">
        <v>1185</v>
      </c>
      <c r="D133" s="92" t="s">
        <v>1163</v>
      </c>
      <c r="E133" s="93">
        <v>0.00042</v>
      </c>
      <c r="F133" s="94">
        <v>8400</v>
      </c>
      <c r="G133" s="95">
        <v>3.53</v>
      </c>
      <c r="H133" s="94">
        <v>43541.69</v>
      </c>
      <c r="I133" s="94">
        <v>18.29</v>
      </c>
      <c r="J133" s="94">
        <v>44775.15</v>
      </c>
      <c r="K133" s="95">
        <v>18.81</v>
      </c>
      <c r="L133" s="96"/>
      <c r="M133" s="94">
        <f t="shared" si="3"/>
        <v>5.328611898016997</v>
      </c>
      <c r="N133" s="92" t="s">
        <v>1186</v>
      </c>
    </row>
    <row r="134" spans="1:14" ht="33.75">
      <c r="A134" s="89">
        <v>103</v>
      </c>
      <c r="B134" s="90" t="s">
        <v>1187</v>
      </c>
      <c r="C134" s="91" t="s">
        <v>1188</v>
      </c>
      <c r="D134" s="92" t="s">
        <v>1163</v>
      </c>
      <c r="E134" s="93">
        <v>0.05317</v>
      </c>
      <c r="F134" s="94">
        <v>3840</v>
      </c>
      <c r="G134" s="95">
        <v>204.18</v>
      </c>
      <c r="H134" s="94">
        <v>17273</v>
      </c>
      <c r="I134" s="94">
        <v>918.39</v>
      </c>
      <c r="J134" s="94">
        <v>17987.62</v>
      </c>
      <c r="K134" s="95">
        <v>956.4</v>
      </c>
      <c r="L134" s="96"/>
      <c r="M134" s="94">
        <f t="shared" si="3"/>
        <v>4.684102262709374</v>
      </c>
      <c r="N134" s="92" t="s">
        <v>1189</v>
      </c>
    </row>
    <row r="135" spans="1:14" ht="33.75">
      <c r="A135" s="89">
        <v>104</v>
      </c>
      <c r="B135" s="90" t="s">
        <v>1190</v>
      </c>
      <c r="C135" s="91" t="s">
        <v>1191</v>
      </c>
      <c r="D135" s="92" t="s">
        <v>1163</v>
      </c>
      <c r="E135" s="93">
        <v>0.0042</v>
      </c>
      <c r="F135" s="94">
        <v>1000</v>
      </c>
      <c r="G135" s="95">
        <v>4.2</v>
      </c>
      <c r="H135" s="94">
        <v>5878.75</v>
      </c>
      <c r="I135" s="94">
        <v>24.69</v>
      </c>
      <c r="J135" s="94">
        <v>6403.56</v>
      </c>
      <c r="K135" s="95">
        <v>26.9</v>
      </c>
      <c r="L135" s="96"/>
      <c r="M135" s="94">
        <f t="shared" si="3"/>
        <v>6.404761904761904</v>
      </c>
      <c r="N135" s="92" t="s">
        <v>1192</v>
      </c>
    </row>
    <row r="136" spans="1:14" ht="33.75">
      <c r="A136" s="89">
        <v>105</v>
      </c>
      <c r="B136" s="90" t="s">
        <v>1193</v>
      </c>
      <c r="C136" s="91" t="s">
        <v>1194</v>
      </c>
      <c r="D136" s="92" t="s">
        <v>1163</v>
      </c>
      <c r="E136" s="93">
        <v>0.0010918</v>
      </c>
      <c r="F136" s="94">
        <v>30040</v>
      </c>
      <c r="G136" s="95">
        <v>32.8</v>
      </c>
      <c r="H136" s="94">
        <v>88437</v>
      </c>
      <c r="I136" s="94">
        <v>96.56</v>
      </c>
      <c r="J136" s="94">
        <v>90733.59</v>
      </c>
      <c r="K136" s="95">
        <v>99.06</v>
      </c>
      <c r="L136" s="96"/>
      <c r="M136" s="94">
        <f t="shared" si="3"/>
        <v>3.0201219512195125</v>
      </c>
      <c r="N136" s="92" t="s">
        <v>1195</v>
      </c>
    </row>
    <row r="137" spans="1:14" ht="33.75">
      <c r="A137" s="89">
        <v>106</v>
      </c>
      <c r="B137" s="90" t="s">
        <v>1196</v>
      </c>
      <c r="C137" s="91" t="s">
        <v>1197</v>
      </c>
      <c r="D137" s="92" t="s">
        <v>1163</v>
      </c>
      <c r="E137" s="93">
        <v>0.039281</v>
      </c>
      <c r="F137" s="94">
        <v>10190</v>
      </c>
      <c r="G137" s="95">
        <v>400.27</v>
      </c>
      <c r="H137" s="94">
        <v>74449</v>
      </c>
      <c r="I137" s="94">
        <v>2924.43</v>
      </c>
      <c r="J137" s="94">
        <v>76249</v>
      </c>
      <c r="K137" s="95">
        <v>2995.13</v>
      </c>
      <c r="L137" s="96"/>
      <c r="M137" s="94">
        <f t="shared" si="3"/>
        <v>7.482774127463962</v>
      </c>
      <c r="N137" s="92" t="s">
        <v>1198</v>
      </c>
    </row>
    <row r="138" spans="1:14" ht="33.75">
      <c r="A138" s="89">
        <v>107</v>
      </c>
      <c r="B138" s="90" t="s">
        <v>1199</v>
      </c>
      <c r="C138" s="91" t="s">
        <v>1200</v>
      </c>
      <c r="D138" s="92" t="s">
        <v>1163</v>
      </c>
      <c r="E138" s="93">
        <v>0.0008411</v>
      </c>
      <c r="F138" s="94">
        <v>4650</v>
      </c>
      <c r="G138" s="95">
        <v>3.91</v>
      </c>
      <c r="H138" s="94">
        <v>38909</v>
      </c>
      <c r="I138" s="94">
        <v>32.72</v>
      </c>
      <c r="J138" s="94">
        <v>39964.87</v>
      </c>
      <c r="K138" s="95">
        <v>33.61</v>
      </c>
      <c r="L138" s="96"/>
      <c r="M138" s="94">
        <f t="shared" si="3"/>
        <v>8.595907928388746</v>
      </c>
      <c r="N138" s="92" t="s">
        <v>1201</v>
      </c>
    </row>
    <row r="139" spans="1:14" ht="33.75">
      <c r="A139" s="89">
        <v>108</v>
      </c>
      <c r="B139" s="90" t="s">
        <v>1202</v>
      </c>
      <c r="C139" s="91" t="s">
        <v>1203</v>
      </c>
      <c r="D139" s="92" t="s">
        <v>1163</v>
      </c>
      <c r="E139" s="93">
        <v>0.0012808</v>
      </c>
      <c r="F139" s="94">
        <v>10580</v>
      </c>
      <c r="G139" s="95">
        <v>13.55</v>
      </c>
      <c r="H139" s="94">
        <v>49980</v>
      </c>
      <c r="I139" s="94">
        <v>64.02</v>
      </c>
      <c r="J139" s="94">
        <v>51257.29</v>
      </c>
      <c r="K139" s="95">
        <v>65.65</v>
      </c>
      <c r="L139" s="96"/>
      <c r="M139" s="94">
        <f t="shared" si="3"/>
        <v>4.845018450184502</v>
      </c>
      <c r="N139" s="92" t="s">
        <v>1204</v>
      </c>
    </row>
    <row r="140" spans="1:14" ht="56.25">
      <c r="A140" s="89">
        <v>109</v>
      </c>
      <c r="B140" s="90" t="s">
        <v>1205</v>
      </c>
      <c r="C140" s="91" t="s">
        <v>1206</v>
      </c>
      <c r="D140" s="92" t="s">
        <v>1163</v>
      </c>
      <c r="E140" s="93">
        <v>0.000776</v>
      </c>
      <c r="F140" s="94">
        <v>4977.24</v>
      </c>
      <c r="G140" s="95">
        <v>3.86</v>
      </c>
      <c r="H140" s="94">
        <v>62546.95</v>
      </c>
      <c r="I140" s="94">
        <v>48.53</v>
      </c>
      <c r="J140" s="94">
        <v>64075.58</v>
      </c>
      <c r="K140" s="95">
        <v>49.72</v>
      </c>
      <c r="L140" s="96"/>
      <c r="M140" s="94">
        <f t="shared" si="3"/>
        <v>12.880829015544041</v>
      </c>
      <c r="N140" s="92" t="s">
        <v>1207</v>
      </c>
    </row>
    <row r="141" spans="1:14" ht="22.5">
      <c r="A141" s="89">
        <v>110</v>
      </c>
      <c r="B141" s="90" t="s">
        <v>1208</v>
      </c>
      <c r="C141" s="91" t="s">
        <v>1209</v>
      </c>
      <c r="D141" s="92" t="s">
        <v>1163</v>
      </c>
      <c r="E141" s="93">
        <v>0.07304</v>
      </c>
      <c r="F141" s="94">
        <v>1870</v>
      </c>
      <c r="G141" s="95">
        <v>136.59</v>
      </c>
      <c r="H141" s="94">
        <v>20877.97</v>
      </c>
      <c r="I141" s="94">
        <v>1524.92</v>
      </c>
      <c r="J141" s="94">
        <v>21575.99</v>
      </c>
      <c r="K141" s="95">
        <v>1575.91</v>
      </c>
      <c r="L141" s="96"/>
      <c r="M141" s="94">
        <f t="shared" si="3"/>
        <v>11.537521048393002</v>
      </c>
      <c r="N141" s="92" t="s">
        <v>1210</v>
      </c>
    </row>
    <row r="142" spans="1:14" ht="12.75">
      <c r="A142" s="89">
        <v>111</v>
      </c>
      <c r="B142" s="90" t="s">
        <v>1211</v>
      </c>
      <c r="C142" s="91" t="s">
        <v>1212</v>
      </c>
      <c r="D142" s="92" t="s">
        <v>1163</v>
      </c>
      <c r="E142" s="93">
        <v>0.004384</v>
      </c>
      <c r="F142" s="94">
        <v>11520</v>
      </c>
      <c r="G142" s="95">
        <v>50.5</v>
      </c>
      <c r="H142" s="94">
        <v>90201.67</v>
      </c>
      <c r="I142" s="94">
        <v>395.44</v>
      </c>
      <c r="J142" s="94">
        <v>92329.55</v>
      </c>
      <c r="K142" s="95">
        <v>404.77</v>
      </c>
      <c r="L142" s="96"/>
      <c r="M142" s="94">
        <f t="shared" si="3"/>
        <v>8.015247524752475</v>
      </c>
      <c r="N142" s="92" t="s">
        <v>1213</v>
      </c>
    </row>
    <row r="143" spans="1:14" ht="12.75">
      <c r="A143" s="89">
        <v>112</v>
      </c>
      <c r="B143" s="90" t="s">
        <v>1214</v>
      </c>
      <c r="C143" s="91" t="s">
        <v>1215</v>
      </c>
      <c r="D143" s="92" t="s">
        <v>1163</v>
      </c>
      <c r="E143" s="93">
        <v>0.002018</v>
      </c>
      <c r="F143" s="94">
        <v>11520</v>
      </c>
      <c r="G143" s="95">
        <v>23.25</v>
      </c>
      <c r="H143" s="94">
        <v>90201.67</v>
      </c>
      <c r="I143" s="94">
        <v>182.03</v>
      </c>
      <c r="J143" s="94">
        <v>92329.55</v>
      </c>
      <c r="K143" s="95">
        <v>186.33</v>
      </c>
      <c r="L143" s="96"/>
      <c r="M143" s="94">
        <f t="shared" si="3"/>
        <v>8.014193548387098</v>
      </c>
      <c r="N143" s="92" t="s">
        <v>1213</v>
      </c>
    </row>
    <row r="144" spans="1:14" ht="45">
      <c r="A144" s="89">
        <v>113</v>
      </c>
      <c r="B144" s="90" t="s">
        <v>1216</v>
      </c>
      <c r="C144" s="91" t="s">
        <v>1217</v>
      </c>
      <c r="D144" s="92" t="s">
        <v>1163</v>
      </c>
      <c r="E144" s="93">
        <v>0.000868</v>
      </c>
      <c r="F144" s="94">
        <v>11520</v>
      </c>
      <c r="G144" s="95">
        <v>10</v>
      </c>
      <c r="H144" s="94">
        <v>91297.39</v>
      </c>
      <c r="I144" s="94">
        <v>79.25</v>
      </c>
      <c r="J144" s="94">
        <v>93447.19</v>
      </c>
      <c r="K144" s="95">
        <v>81.11</v>
      </c>
      <c r="L144" s="96"/>
      <c r="M144" s="94">
        <f t="shared" si="3"/>
        <v>8.111</v>
      </c>
      <c r="N144" s="92" t="s">
        <v>1218</v>
      </c>
    </row>
    <row r="145" spans="1:14" ht="12.75">
      <c r="A145" s="89">
        <v>114</v>
      </c>
      <c r="B145" s="90" t="s">
        <v>1219</v>
      </c>
      <c r="C145" s="91" t="s">
        <v>1220</v>
      </c>
      <c r="D145" s="92" t="s">
        <v>1163</v>
      </c>
      <c r="E145" s="93">
        <v>0.00728</v>
      </c>
      <c r="F145" s="94">
        <v>10660</v>
      </c>
      <c r="G145" s="95">
        <v>77.6</v>
      </c>
      <c r="H145" s="94">
        <v>89861.67</v>
      </c>
      <c r="I145" s="94">
        <v>654.19</v>
      </c>
      <c r="J145" s="94">
        <v>91982.75</v>
      </c>
      <c r="K145" s="95">
        <v>669.64</v>
      </c>
      <c r="L145" s="96"/>
      <c r="M145" s="94">
        <f t="shared" si="3"/>
        <v>8.62938144329897</v>
      </c>
      <c r="N145" s="92" t="s">
        <v>1221</v>
      </c>
    </row>
    <row r="146" spans="1:14" ht="12.75">
      <c r="A146" s="89">
        <v>115</v>
      </c>
      <c r="B146" s="90" t="s">
        <v>1222</v>
      </c>
      <c r="C146" s="91" t="s">
        <v>1223</v>
      </c>
      <c r="D146" s="92" t="s">
        <v>1163</v>
      </c>
      <c r="E146" s="93">
        <v>0.00567</v>
      </c>
      <c r="F146" s="94">
        <v>10660</v>
      </c>
      <c r="G146" s="95">
        <v>60.44</v>
      </c>
      <c r="H146" s="94">
        <v>67932</v>
      </c>
      <c r="I146" s="94">
        <v>385.18</v>
      </c>
      <c r="J146" s="94">
        <v>69614.49</v>
      </c>
      <c r="K146" s="95">
        <v>394.72</v>
      </c>
      <c r="L146" s="96"/>
      <c r="M146" s="94">
        <f t="shared" si="3"/>
        <v>6.530774321641298</v>
      </c>
      <c r="N146" s="92" t="s">
        <v>1224</v>
      </c>
    </row>
    <row r="147" spans="1:14" ht="12.75">
      <c r="A147" s="89">
        <v>116</v>
      </c>
      <c r="B147" s="90" t="s">
        <v>1225</v>
      </c>
      <c r="C147" s="91" t="s">
        <v>1226</v>
      </c>
      <c r="D147" s="92" t="s">
        <v>1163</v>
      </c>
      <c r="E147" s="93">
        <v>0.00078</v>
      </c>
      <c r="F147" s="94">
        <v>10660</v>
      </c>
      <c r="G147" s="95">
        <v>8.31</v>
      </c>
      <c r="H147" s="94">
        <v>67932</v>
      </c>
      <c r="I147" s="94">
        <v>52.99</v>
      </c>
      <c r="J147" s="94">
        <v>69614.49</v>
      </c>
      <c r="K147" s="95">
        <v>54.3</v>
      </c>
      <c r="L147" s="96"/>
      <c r="M147" s="94">
        <f t="shared" si="3"/>
        <v>6.534296028880866</v>
      </c>
      <c r="N147" s="92" t="s">
        <v>1224</v>
      </c>
    </row>
    <row r="148" spans="1:14" ht="33.75">
      <c r="A148" s="89">
        <v>117</v>
      </c>
      <c r="B148" s="90" t="s">
        <v>1227</v>
      </c>
      <c r="C148" s="91" t="s">
        <v>1228</v>
      </c>
      <c r="D148" s="92" t="s">
        <v>1163</v>
      </c>
      <c r="E148" s="93">
        <v>1.20899</v>
      </c>
      <c r="F148" s="94">
        <v>2970</v>
      </c>
      <c r="G148" s="95">
        <v>3590.7</v>
      </c>
      <c r="H148" s="94">
        <v>13758.65</v>
      </c>
      <c r="I148" s="94">
        <v>16634.07</v>
      </c>
      <c r="J148" s="94">
        <v>14460.94</v>
      </c>
      <c r="K148" s="95">
        <v>17483.14</v>
      </c>
      <c r="L148" s="96"/>
      <c r="M148" s="94">
        <f t="shared" si="3"/>
        <v>4.869006043389868</v>
      </c>
      <c r="N148" s="92" t="s">
        <v>1192</v>
      </c>
    </row>
    <row r="149" spans="1:14" ht="12.75">
      <c r="A149" s="89">
        <v>118</v>
      </c>
      <c r="B149" s="90" t="s">
        <v>1229</v>
      </c>
      <c r="C149" s="91" t="s">
        <v>1230</v>
      </c>
      <c r="D149" s="92" t="s">
        <v>1231</v>
      </c>
      <c r="E149" s="93">
        <v>0.0012</v>
      </c>
      <c r="F149" s="94">
        <v>32.5</v>
      </c>
      <c r="G149" s="95">
        <v>0.04</v>
      </c>
      <c r="H149" s="94">
        <v>102.54</v>
      </c>
      <c r="I149" s="94">
        <v>0.12</v>
      </c>
      <c r="J149" s="94">
        <v>104.87</v>
      </c>
      <c r="K149" s="95">
        <v>0.12</v>
      </c>
      <c r="L149" s="96"/>
      <c r="M149" s="94">
        <f t="shared" si="3"/>
        <v>3</v>
      </c>
      <c r="N149" s="92" t="s">
        <v>1232</v>
      </c>
    </row>
    <row r="150" spans="1:14" ht="33.75">
      <c r="A150" s="89">
        <v>119</v>
      </c>
      <c r="B150" s="90" t="s">
        <v>1233</v>
      </c>
      <c r="C150" s="91" t="s">
        <v>1234</v>
      </c>
      <c r="D150" s="92" t="s">
        <v>1179</v>
      </c>
      <c r="E150" s="93">
        <v>0.1042</v>
      </c>
      <c r="F150" s="94">
        <v>101</v>
      </c>
      <c r="G150" s="95">
        <v>10.52</v>
      </c>
      <c r="H150" s="94">
        <v>540</v>
      </c>
      <c r="I150" s="94">
        <v>56.27</v>
      </c>
      <c r="J150" s="94">
        <v>561.36</v>
      </c>
      <c r="K150" s="95">
        <v>58.5</v>
      </c>
      <c r="L150" s="96"/>
      <c r="M150" s="94">
        <f t="shared" si="3"/>
        <v>5.560836501901141</v>
      </c>
      <c r="N150" s="92" t="s">
        <v>1235</v>
      </c>
    </row>
    <row r="151" spans="1:14" ht="45">
      <c r="A151" s="89">
        <v>120</v>
      </c>
      <c r="B151" s="90" t="s">
        <v>1236</v>
      </c>
      <c r="C151" s="91" t="s">
        <v>1237</v>
      </c>
      <c r="D151" s="92" t="s">
        <v>1163</v>
      </c>
      <c r="E151" s="93">
        <v>8E-05</v>
      </c>
      <c r="F151" s="94">
        <v>5300</v>
      </c>
      <c r="G151" s="95">
        <v>0.42</v>
      </c>
      <c r="H151" s="94">
        <v>39180.28</v>
      </c>
      <c r="I151" s="94">
        <v>3.13</v>
      </c>
      <c r="J151" s="94">
        <v>40241.58</v>
      </c>
      <c r="K151" s="95">
        <v>3.22</v>
      </c>
      <c r="L151" s="96"/>
      <c r="M151" s="94">
        <f t="shared" si="3"/>
        <v>7.666666666666668</v>
      </c>
      <c r="N151" s="92" t="s">
        <v>1238</v>
      </c>
    </row>
    <row r="152" spans="1:14" ht="33.75">
      <c r="A152" s="89">
        <v>121</v>
      </c>
      <c r="B152" s="90" t="s">
        <v>1239</v>
      </c>
      <c r="C152" s="91" t="s">
        <v>1240</v>
      </c>
      <c r="D152" s="92" t="s">
        <v>1163</v>
      </c>
      <c r="E152" s="93">
        <v>0.1993</v>
      </c>
      <c r="F152" s="94">
        <v>5300</v>
      </c>
      <c r="G152" s="95">
        <v>1056.29</v>
      </c>
      <c r="H152" s="94">
        <v>39513</v>
      </c>
      <c r="I152" s="94">
        <v>7874.94</v>
      </c>
      <c r="J152" s="94">
        <v>40580.95</v>
      </c>
      <c r="K152" s="95">
        <v>8087.78</v>
      </c>
      <c r="L152" s="96"/>
      <c r="M152" s="94">
        <f t="shared" si="3"/>
        <v>7.6567798615910405</v>
      </c>
      <c r="N152" s="92" t="s">
        <v>1241</v>
      </c>
    </row>
    <row r="153" spans="1:14" ht="12.75">
      <c r="A153" s="89">
        <v>122</v>
      </c>
      <c r="B153" s="90" t="s">
        <v>1242</v>
      </c>
      <c r="C153" s="91" t="s">
        <v>1243</v>
      </c>
      <c r="D153" s="92" t="s">
        <v>1231</v>
      </c>
      <c r="E153" s="93">
        <v>0.816</v>
      </c>
      <c r="F153" s="94">
        <v>11.6</v>
      </c>
      <c r="G153" s="95">
        <v>9.47</v>
      </c>
      <c r="H153" s="94">
        <v>41.03</v>
      </c>
      <c r="I153" s="94">
        <v>33.48</v>
      </c>
      <c r="J153" s="94">
        <v>41.99</v>
      </c>
      <c r="K153" s="95">
        <v>34.26</v>
      </c>
      <c r="L153" s="96"/>
      <c r="M153" s="94">
        <f t="shared" si="3"/>
        <v>3.6177402323125656</v>
      </c>
      <c r="N153" s="92" t="s">
        <v>1244</v>
      </c>
    </row>
    <row r="154" spans="1:14" ht="12.75">
      <c r="A154" s="89">
        <v>123</v>
      </c>
      <c r="B154" s="90" t="s">
        <v>1245</v>
      </c>
      <c r="C154" s="91" t="s">
        <v>1246</v>
      </c>
      <c r="D154" s="92" t="s">
        <v>1247</v>
      </c>
      <c r="E154" s="93">
        <v>0.093</v>
      </c>
      <c r="F154" s="94">
        <v>42.4</v>
      </c>
      <c r="G154" s="95">
        <v>3.95</v>
      </c>
      <c r="H154" s="94">
        <v>315.35</v>
      </c>
      <c r="I154" s="94">
        <v>29.33</v>
      </c>
      <c r="J154" s="94">
        <v>321.99</v>
      </c>
      <c r="K154" s="95">
        <v>29.94</v>
      </c>
      <c r="L154" s="96"/>
      <c r="M154" s="94">
        <f t="shared" si="3"/>
        <v>7.579746835443038</v>
      </c>
      <c r="N154" s="92" t="s">
        <v>1248</v>
      </c>
    </row>
    <row r="155" spans="1:14" ht="45">
      <c r="A155" s="89">
        <v>124</v>
      </c>
      <c r="B155" s="90" t="s">
        <v>1249</v>
      </c>
      <c r="C155" s="91" t="s">
        <v>1250</v>
      </c>
      <c r="D155" s="92" t="s">
        <v>1247</v>
      </c>
      <c r="E155" s="93">
        <v>0.23</v>
      </c>
      <c r="F155" s="94">
        <v>22.8</v>
      </c>
      <c r="G155" s="95">
        <v>5.24</v>
      </c>
      <c r="H155" s="94">
        <v>131.94</v>
      </c>
      <c r="I155" s="94">
        <v>30.35</v>
      </c>
      <c r="J155" s="94">
        <v>134.9</v>
      </c>
      <c r="K155" s="95">
        <v>31.03</v>
      </c>
      <c r="L155" s="96"/>
      <c r="M155" s="94">
        <f t="shared" si="3"/>
        <v>5.92175572519084</v>
      </c>
      <c r="N155" s="92" t="s">
        <v>1251</v>
      </c>
    </row>
    <row r="156" spans="1:14" ht="12.75">
      <c r="A156" s="89">
        <v>125</v>
      </c>
      <c r="B156" s="90" t="s">
        <v>1252</v>
      </c>
      <c r="C156" s="91" t="s">
        <v>1253</v>
      </c>
      <c r="D156" s="92" t="s">
        <v>1247</v>
      </c>
      <c r="E156" s="93">
        <v>211.6</v>
      </c>
      <c r="F156" s="94">
        <v>6.99</v>
      </c>
      <c r="G156" s="95">
        <v>1479.07</v>
      </c>
      <c r="H156" s="94">
        <v>33.9</v>
      </c>
      <c r="I156" s="94">
        <v>7173.24</v>
      </c>
      <c r="J156" s="94">
        <v>34.91</v>
      </c>
      <c r="K156" s="95">
        <v>7386.97</v>
      </c>
      <c r="L156" s="96"/>
      <c r="M156" s="94">
        <f t="shared" si="3"/>
        <v>4.994334277620397</v>
      </c>
      <c r="N156" s="92" t="s">
        <v>1254</v>
      </c>
    </row>
    <row r="157" spans="1:14" ht="33.75">
      <c r="A157" s="89">
        <v>126</v>
      </c>
      <c r="B157" s="90" t="s">
        <v>1255</v>
      </c>
      <c r="C157" s="91" t="s">
        <v>1256</v>
      </c>
      <c r="D157" s="92" t="s">
        <v>1163</v>
      </c>
      <c r="E157" s="93">
        <v>0.005718</v>
      </c>
      <c r="F157" s="94">
        <v>17290</v>
      </c>
      <c r="G157" s="95">
        <v>98.86</v>
      </c>
      <c r="H157" s="94">
        <v>76172</v>
      </c>
      <c r="I157" s="94">
        <v>435.55</v>
      </c>
      <c r="J157" s="94">
        <v>78006.46</v>
      </c>
      <c r="K157" s="95">
        <v>446.04</v>
      </c>
      <c r="L157" s="96"/>
      <c r="M157" s="94">
        <f t="shared" si="3"/>
        <v>4.5118349180659525</v>
      </c>
      <c r="N157" s="92" t="s">
        <v>1257</v>
      </c>
    </row>
    <row r="158" spans="1:14" ht="22.5">
      <c r="A158" s="89">
        <v>127</v>
      </c>
      <c r="B158" s="90" t="s">
        <v>1258</v>
      </c>
      <c r="C158" s="91" t="s">
        <v>1259</v>
      </c>
      <c r="D158" s="92" t="s">
        <v>1231</v>
      </c>
      <c r="E158" s="93">
        <v>0.01738</v>
      </c>
      <c r="F158" s="94">
        <v>7.38</v>
      </c>
      <c r="G158" s="95">
        <v>0.13</v>
      </c>
      <c r="H158" s="94">
        <v>28.28</v>
      </c>
      <c r="I158" s="94">
        <v>0.49</v>
      </c>
      <c r="J158" s="94">
        <v>29.04</v>
      </c>
      <c r="K158" s="95">
        <v>0.5</v>
      </c>
      <c r="L158" s="96"/>
      <c r="M158" s="94">
        <f aca="true" t="shared" si="4" ref="M158:M189">IF(ISNUMBER(K158/G158),IF(NOT(K158/G158=0),K158/G158," ")," ")</f>
        <v>3.846153846153846</v>
      </c>
      <c r="N158" s="92" t="s">
        <v>1260</v>
      </c>
    </row>
    <row r="159" spans="1:14" ht="22.5">
      <c r="A159" s="89">
        <v>128</v>
      </c>
      <c r="B159" s="90" t="s">
        <v>1261</v>
      </c>
      <c r="C159" s="91" t="s">
        <v>1262</v>
      </c>
      <c r="D159" s="92" t="s">
        <v>1163</v>
      </c>
      <c r="E159" s="93">
        <v>0.01993</v>
      </c>
      <c r="F159" s="94">
        <v>6620</v>
      </c>
      <c r="G159" s="95">
        <v>131.94</v>
      </c>
      <c r="H159" s="94">
        <v>43093.22</v>
      </c>
      <c r="I159" s="94">
        <v>858.85</v>
      </c>
      <c r="J159" s="94">
        <v>44232.77</v>
      </c>
      <c r="K159" s="95">
        <v>881.56</v>
      </c>
      <c r="L159" s="96"/>
      <c r="M159" s="94">
        <f t="shared" si="4"/>
        <v>6.681521903895709</v>
      </c>
      <c r="N159" s="92" t="s">
        <v>1263</v>
      </c>
    </row>
    <row r="160" spans="1:14" ht="12.75">
      <c r="A160" s="89">
        <v>129</v>
      </c>
      <c r="B160" s="90" t="s">
        <v>1264</v>
      </c>
      <c r="C160" s="91" t="s">
        <v>1265</v>
      </c>
      <c r="D160" s="92" t="s">
        <v>1266</v>
      </c>
      <c r="E160" s="93">
        <v>0.00024</v>
      </c>
      <c r="F160" s="94">
        <v>92.4</v>
      </c>
      <c r="G160" s="95">
        <v>0.04</v>
      </c>
      <c r="H160" s="94">
        <v>410.3</v>
      </c>
      <c r="I160" s="94">
        <v>0.08</v>
      </c>
      <c r="J160" s="94">
        <v>419.62</v>
      </c>
      <c r="K160" s="95">
        <v>0.12</v>
      </c>
      <c r="L160" s="96"/>
      <c r="M160" s="94">
        <f t="shared" si="4"/>
        <v>3</v>
      </c>
      <c r="N160" s="92" t="s">
        <v>1244</v>
      </c>
    </row>
    <row r="161" spans="1:14" ht="33.75">
      <c r="A161" s="89">
        <v>130</v>
      </c>
      <c r="B161" s="90" t="s">
        <v>1267</v>
      </c>
      <c r="C161" s="91" t="s">
        <v>1268</v>
      </c>
      <c r="D161" s="92" t="s">
        <v>1163</v>
      </c>
      <c r="E161" s="93">
        <v>0.0003304</v>
      </c>
      <c r="F161" s="94">
        <v>9190</v>
      </c>
      <c r="G161" s="95">
        <v>3.04</v>
      </c>
      <c r="H161" s="94">
        <v>44390</v>
      </c>
      <c r="I161" s="94">
        <v>14.67</v>
      </c>
      <c r="J161" s="94">
        <v>45588.82</v>
      </c>
      <c r="K161" s="95">
        <v>15.06</v>
      </c>
      <c r="L161" s="96"/>
      <c r="M161" s="94">
        <f t="shared" si="4"/>
        <v>4.953947368421053</v>
      </c>
      <c r="N161" s="92" t="s">
        <v>1269</v>
      </c>
    </row>
    <row r="162" spans="1:14" ht="12.75">
      <c r="A162" s="89">
        <v>131</v>
      </c>
      <c r="B162" s="90" t="s">
        <v>1270</v>
      </c>
      <c r="C162" s="91" t="s">
        <v>1215</v>
      </c>
      <c r="D162" s="92" t="s">
        <v>1247</v>
      </c>
      <c r="E162" s="93">
        <v>0.026</v>
      </c>
      <c r="F162" s="94">
        <v>11.52</v>
      </c>
      <c r="G162" s="95">
        <v>0.3</v>
      </c>
      <c r="H162" s="94">
        <v>90.2</v>
      </c>
      <c r="I162" s="94">
        <v>2.35</v>
      </c>
      <c r="J162" s="94">
        <v>92.32</v>
      </c>
      <c r="K162" s="95">
        <v>2.4</v>
      </c>
      <c r="L162" s="96"/>
      <c r="M162" s="94">
        <f t="shared" si="4"/>
        <v>8</v>
      </c>
      <c r="N162" s="92" t="s">
        <v>1213</v>
      </c>
    </row>
    <row r="163" spans="1:14" ht="33.75">
      <c r="A163" s="89">
        <v>132</v>
      </c>
      <c r="B163" s="90" t="s">
        <v>1271</v>
      </c>
      <c r="C163" s="91" t="s">
        <v>1272</v>
      </c>
      <c r="D163" s="92" t="s">
        <v>1163</v>
      </c>
      <c r="E163" s="93">
        <v>0.0002105</v>
      </c>
      <c r="F163" s="94">
        <v>28970</v>
      </c>
      <c r="G163" s="95">
        <v>6.1</v>
      </c>
      <c r="H163" s="94">
        <v>45904</v>
      </c>
      <c r="I163" s="94">
        <v>9.66</v>
      </c>
      <c r="J163" s="94">
        <v>47331.56</v>
      </c>
      <c r="K163" s="95">
        <v>9.95</v>
      </c>
      <c r="L163" s="96"/>
      <c r="M163" s="94">
        <f t="shared" si="4"/>
        <v>1.6311475409836065</v>
      </c>
      <c r="N163" s="92" t="s">
        <v>1273</v>
      </c>
    </row>
    <row r="164" spans="1:14" ht="12.75">
      <c r="A164" s="89">
        <v>133</v>
      </c>
      <c r="B164" s="90" t="s">
        <v>1274</v>
      </c>
      <c r="C164" s="91" t="s">
        <v>1275</v>
      </c>
      <c r="D164" s="92" t="s">
        <v>1247</v>
      </c>
      <c r="E164" s="93">
        <v>0.0714</v>
      </c>
      <c r="F164" s="94">
        <v>103</v>
      </c>
      <c r="G164" s="95">
        <v>7.35</v>
      </c>
      <c r="H164" s="94">
        <v>227.2</v>
      </c>
      <c r="I164" s="94">
        <v>16.22</v>
      </c>
      <c r="J164" s="94">
        <v>232.25</v>
      </c>
      <c r="K164" s="95">
        <v>16.59</v>
      </c>
      <c r="L164" s="96"/>
      <c r="M164" s="94">
        <f t="shared" si="4"/>
        <v>2.257142857142857</v>
      </c>
      <c r="N164" s="92" t="s">
        <v>1276</v>
      </c>
    </row>
    <row r="165" spans="1:14" ht="33.75">
      <c r="A165" s="89">
        <v>134</v>
      </c>
      <c r="B165" s="90" t="s">
        <v>1277</v>
      </c>
      <c r="C165" s="91" t="s">
        <v>1278</v>
      </c>
      <c r="D165" s="92" t="s">
        <v>1247</v>
      </c>
      <c r="E165" s="93">
        <v>5.029</v>
      </c>
      <c r="F165" s="94">
        <v>19.1</v>
      </c>
      <c r="G165" s="95">
        <v>96.06</v>
      </c>
      <c r="H165" s="94">
        <v>62</v>
      </c>
      <c r="I165" s="94">
        <v>311.8</v>
      </c>
      <c r="J165" s="94">
        <v>63.75</v>
      </c>
      <c r="K165" s="95">
        <v>320.6</v>
      </c>
      <c r="L165" s="96"/>
      <c r="M165" s="94">
        <f t="shared" si="4"/>
        <v>3.337497397459921</v>
      </c>
      <c r="N165" s="92" t="s">
        <v>1279</v>
      </c>
    </row>
    <row r="166" spans="1:14" ht="112.5">
      <c r="A166" s="89">
        <v>135</v>
      </c>
      <c r="B166" s="90" t="s">
        <v>1280</v>
      </c>
      <c r="C166" s="91" t="s">
        <v>1281</v>
      </c>
      <c r="D166" s="92" t="s">
        <v>1282</v>
      </c>
      <c r="E166" s="93">
        <v>0.72</v>
      </c>
      <c r="F166" s="94">
        <v>8.3</v>
      </c>
      <c r="G166" s="95">
        <v>5.98</v>
      </c>
      <c r="H166" s="94">
        <v>15.4</v>
      </c>
      <c r="I166" s="94">
        <v>11.09</v>
      </c>
      <c r="J166" s="94">
        <v>15.71</v>
      </c>
      <c r="K166" s="95">
        <v>11.31</v>
      </c>
      <c r="L166" s="96"/>
      <c r="M166" s="94">
        <f t="shared" si="4"/>
        <v>1.891304347826087</v>
      </c>
      <c r="N166" s="92" t="s">
        <v>1283</v>
      </c>
    </row>
    <row r="167" spans="1:14" ht="12.75">
      <c r="A167" s="89">
        <v>136</v>
      </c>
      <c r="B167" s="90" t="s">
        <v>1284</v>
      </c>
      <c r="C167" s="91" t="s">
        <v>1285</v>
      </c>
      <c r="D167" s="92" t="s">
        <v>1247</v>
      </c>
      <c r="E167" s="93">
        <v>2.87758</v>
      </c>
      <c r="F167" s="94">
        <v>9.8</v>
      </c>
      <c r="G167" s="95">
        <v>28.2</v>
      </c>
      <c r="H167" s="94">
        <v>39.66</v>
      </c>
      <c r="I167" s="94">
        <v>114.12</v>
      </c>
      <c r="J167" s="94">
        <v>44.42</v>
      </c>
      <c r="K167" s="95">
        <v>127.82</v>
      </c>
      <c r="L167" s="96"/>
      <c r="M167" s="94">
        <f t="shared" si="4"/>
        <v>4.532624113475177</v>
      </c>
      <c r="N167" s="92" t="s">
        <v>1286</v>
      </c>
    </row>
    <row r="168" spans="1:14" ht="33.75">
      <c r="A168" s="89">
        <v>137</v>
      </c>
      <c r="B168" s="90" t="s">
        <v>1287</v>
      </c>
      <c r="C168" s="91" t="s">
        <v>1288</v>
      </c>
      <c r="D168" s="92" t="s">
        <v>1231</v>
      </c>
      <c r="E168" s="93">
        <v>0.49</v>
      </c>
      <c r="F168" s="94">
        <v>7.25</v>
      </c>
      <c r="G168" s="95">
        <v>3.55</v>
      </c>
      <c r="H168" s="94">
        <v>44.67</v>
      </c>
      <c r="I168" s="94">
        <v>21.89</v>
      </c>
      <c r="J168" s="94">
        <v>45.61</v>
      </c>
      <c r="K168" s="95">
        <v>22.35</v>
      </c>
      <c r="L168" s="96"/>
      <c r="M168" s="94">
        <f t="shared" si="4"/>
        <v>6.295774647887325</v>
      </c>
      <c r="N168" s="92" t="s">
        <v>1289</v>
      </c>
    </row>
    <row r="169" spans="1:14" ht="33.75">
      <c r="A169" s="89">
        <v>138</v>
      </c>
      <c r="B169" s="90" t="s">
        <v>1290</v>
      </c>
      <c r="C169" s="91" t="s">
        <v>1291</v>
      </c>
      <c r="D169" s="92" t="s">
        <v>1163</v>
      </c>
      <c r="E169" s="93">
        <v>0.0018634</v>
      </c>
      <c r="F169" s="94">
        <v>16570</v>
      </c>
      <c r="G169" s="95">
        <v>30.88</v>
      </c>
      <c r="H169" s="94">
        <v>66670.08</v>
      </c>
      <c r="I169" s="94">
        <v>124.23</v>
      </c>
      <c r="J169" s="94">
        <v>68581.82</v>
      </c>
      <c r="K169" s="95">
        <v>127.79</v>
      </c>
      <c r="L169" s="96"/>
      <c r="M169" s="94">
        <f t="shared" si="4"/>
        <v>4.13827720207254</v>
      </c>
      <c r="N169" s="92" t="s">
        <v>1292</v>
      </c>
    </row>
    <row r="170" spans="1:14" ht="33.75">
      <c r="A170" s="89">
        <v>139</v>
      </c>
      <c r="B170" s="90" t="s">
        <v>1293</v>
      </c>
      <c r="C170" s="91" t="s">
        <v>1294</v>
      </c>
      <c r="D170" s="92" t="s">
        <v>1231</v>
      </c>
      <c r="E170" s="93">
        <v>5.166</v>
      </c>
      <c r="F170" s="94">
        <v>67.9</v>
      </c>
      <c r="G170" s="95">
        <v>350.77</v>
      </c>
      <c r="H170" s="94">
        <v>173.47</v>
      </c>
      <c r="I170" s="94">
        <v>896.14</v>
      </c>
      <c r="J170" s="94">
        <v>177.55</v>
      </c>
      <c r="K170" s="95">
        <v>917.23</v>
      </c>
      <c r="L170" s="96"/>
      <c r="M170" s="94">
        <f t="shared" si="4"/>
        <v>2.614904353279927</v>
      </c>
      <c r="N170" s="92" t="s">
        <v>1295</v>
      </c>
    </row>
    <row r="171" spans="1:14" ht="12.75">
      <c r="A171" s="89">
        <v>140</v>
      </c>
      <c r="B171" s="90" t="s">
        <v>1296</v>
      </c>
      <c r="C171" s="91" t="s">
        <v>1297</v>
      </c>
      <c r="D171" s="92" t="s">
        <v>1298</v>
      </c>
      <c r="E171" s="93">
        <v>0.1914</v>
      </c>
      <c r="F171" s="94">
        <v>214</v>
      </c>
      <c r="G171" s="95">
        <v>40.96</v>
      </c>
      <c r="H171" s="94">
        <v>333</v>
      </c>
      <c r="I171" s="94">
        <v>63.74</v>
      </c>
      <c r="J171" s="94">
        <v>340.07</v>
      </c>
      <c r="K171" s="95">
        <v>65.09</v>
      </c>
      <c r="L171" s="96"/>
      <c r="M171" s="94">
        <f t="shared" si="4"/>
        <v>1.589111328125</v>
      </c>
      <c r="N171" s="92" t="s">
        <v>1299</v>
      </c>
    </row>
    <row r="172" spans="1:14" ht="22.5">
      <c r="A172" s="89">
        <v>141</v>
      </c>
      <c r="B172" s="90" t="s">
        <v>1300</v>
      </c>
      <c r="C172" s="91" t="s">
        <v>1301</v>
      </c>
      <c r="D172" s="92" t="s">
        <v>1231</v>
      </c>
      <c r="E172" s="93">
        <v>5.465</v>
      </c>
      <c r="F172" s="94">
        <v>15.4</v>
      </c>
      <c r="G172" s="95">
        <v>84.16</v>
      </c>
      <c r="H172" s="94">
        <v>43.64</v>
      </c>
      <c r="I172" s="94">
        <v>238.49</v>
      </c>
      <c r="J172" s="94">
        <v>44.7</v>
      </c>
      <c r="K172" s="95">
        <v>244.27</v>
      </c>
      <c r="L172" s="96"/>
      <c r="M172" s="94">
        <f t="shared" si="4"/>
        <v>2.902447718631179</v>
      </c>
      <c r="N172" s="92" t="s">
        <v>1302</v>
      </c>
    </row>
    <row r="173" spans="1:14" ht="33.75">
      <c r="A173" s="89">
        <v>142</v>
      </c>
      <c r="B173" s="90" t="s">
        <v>1303</v>
      </c>
      <c r="C173" s="91" t="s">
        <v>1304</v>
      </c>
      <c r="D173" s="92" t="s">
        <v>1163</v>
      </c>
      <c r="E173" s="93">
        <v>6.5E-05</v>
      </c>
      <c r="F173" s="94">
        <v>15520</v>
      </c>
      <c r="G173" s="95">
        <v>1.01</v>
      </c>
      <c r="H173" s="94">
        <v>83489</v>
      </c>
      <c r="I173" s="94">
        <v>5.43</v>
      </c>
      <c r="J173" s="94">
        <v>85488.74</v>
      </c>
      <c r="K173" s="95">
        <v>5.56</v>
      </c>
      <c r="L173" s="96"/>
      <c r="M173" s="94">
        <f t="shared" si="4"/>
        <v>5.5049504950495045</v>
      </c>
      <c r="N173" s="92" t="s">
        <v>1305</v>
      </c>
    </row>
    <row r="174" spans="1:14" ht="22.5">
      <c r="A174" s="89">
        <v>143</v>
      </c>
      <c r="B174" s="90" t="s">
        <v>1306</v>
      </c>
      <c r="C174" s="91" t="s">
        <v>1307</v>
      </c>
      <c r="D174" s="92" t="s">
        <v>1163</v>
      </c>
      <c r="E174" s="93">
        <v>0.0572</v>
      </c>
      <c r="F174" s="94">
        <v>12670</v>
      </c>
      <c r="G174" s="95">
        <v>724.73</v>
      </c>
      <c r="H174" s="94">
        <v>68904</v>
      </c>
      <c r="I174" s="94">
        <v>3941.3</v>
      </c>
      <c r="J174" s="94">
        <v>70593.1</v>
      </c>
      <c r="K174" s="95">
        <v>4037.92</v>
      </c>
      <c r="L174" s="96"/>
      <c r="M174" s="94">
        <f t="shared" si="4"/>
        <v>5.571619775640583</v>
      </c>
      <c r="N174" s="92" t="s">
        <v>1308</v>
      </c>
    </row>
    <row r="175" spans="1:14" ht="22.5">
      <c r="A175" s="89">
        <v>144</v>
      </c>
      <c r="B175" s="90" t="s">
        <v>1309</v>
      </c>
      <c r="C175" s="91" t="s">
        <v>1310</v>
      </c>
      <c r="D175" s="92" t="s">
        <v>1163</v>
      </c>
      <c r="E175" s="93">
        <v>0.0015</v>
      </c>
      <c r="F175" s="94">
        <v>20910</v>
      </c>
      <c r="G175" s="95">
        <v>31.37</v>
      </c>
      <c r="H175" s="94">
        <v>66710.97</v>
      </c>
      <c r="I175" s="94">
        <v>100.07</v>
      </c>
      <c r="J175" s="94">
        <v>68356.21</v>
      </c>
      <c r="K175" s="95">
        <v>102.53</v>
      </c>
      <c r="L175" s="96"/>
      <c r="M175" s="94">
        <f t="shared" si="4"/>
        <v>3.2684093082562957</v>
      </c>
      <c r="N175" s="92" t="s">
        <v>1311</v>
      </c>
    </row>
    <row r="176" spans="1:14" ht="33.75">
      <c r="A176" s="89">
        <v>145</v>
      </c>
      <c r="B176" s="90" t="s">
        <v>1312</v>
      </c>
      <c r="C176" s="91" t="s">
        <v>1313</v>
      </c>
      <c r="D176" s="92" t="s">
        <v>1163</v>
      </c>
      <c r="E176" s="93">
        <v>0.0024</v>
      </c>
      <c r="F176" s="94">
        <v>19880</v>
      </c>
      <c r="G176" s="95">
        <v>47.71</v>
      </c>
      <c r="H176" s="94">
        <v>68904</v>
      </c>
      <c r="I176" s="94">
        <v>165.37</v>
      </c>
      <c r="J176" s="94">
        <v>70593.1</v>
      </c>
      <c r="K176" s="95">
        <v>169.42</v>
      </c>
      <c r="L176" s="96"/>
      <c r="M176" s="94">
        <f t="shared" si="4"/>
        <v>3.5510375183399705</v>
      </c>
      <c r="N176" s="92" t="s">
        <v>1314</v>
      </c>
    </row>
    <row r="177" spans="1:14" ht="56.25">
      <c r="A177" s="89">
        <v>146</v>
      </c>
      <c r="B177" s="90" t="s">
        <v>1315</v>
      </c>
      <c r="C177" s="91" t="s">
        <v>1316</v>
      </c>
      <c r="D177" s="92" t="s">
        <v>1317</v>
      </c>
      <c r="E177" s="93">
        <v>0.0072</v>
      </c>
      <c r="F177" s="94">
        <v>25.4</v>
      </c>
      <c r="G177" s="95">
        <v>0.18</v>
      </c>
      <c r="H177" s="94">
        <v>101.58</v>
      </c>
      <c r="I177" s="94">
        <v>0.73</v>
      </c>
      <c r="J177" s="94">
        <v>103.93</v>
      </c>
      <c r="K177" s="95">
        <v>0.75</v>
      </c>
      <c r="L177" s="96"/>
      <c r="M177" s="94">
        <f t="shared" si="4"/>
        <v>4.166666666666667</v>
      </c>
      <c r="N177" s="92" t="s">
        <v>1318</v>
      </c>
    </row>
    <row r="178" spans="1:14" ht="56.25">
      <c r="A178" s="89">
        <v>147</v>
      </c>
      <c r="B178" s="90" t="s">
        <v>1319</v>
      </c>
      <c r="C178" s="91" t="s">
        <v>1320</v>
      </c>
      <c r="D178" s="92" t="s">
        <v>1317</v>
      </c>
      <c r="E178" s="93">
        <v>0.0072</v>
      </c>
      <c r="F178" s="94">
        <v>18.5</v>
      </c>
      <c r="G178" s="95">
        <v>0.13</v>
      </c>
      <c r="H178" s="94">
        <v>87.49</v>
      </c>
      <c r="I178" s="94">
        <v>0.63</v>
      </c>
      <c r="J178" s="94">
        <v>89.56</v>
      </c>
      <c r="K178" s="95">
        <v>0.64</v>
      </c>
      <c r="L178" s="96"/>
      <c r="M178" s="94">
        <f t="shared" si="4"/>
        <v>4.923076923076923</v>
      </c>
      <c r="N178" s="92" t="s">
        <v>1321</v>
      </c>
    </row>
    <row r="179" spans="1:14" ht="12.75">
      <c r="A179" s="89">
        <v>148</v>
      </c>
      <c r="B179" s="90" t="s">
        <v>1322</v>
      </c>
      <c r="C179" s="91" t="s">
        <v>1323</v>
      </c>
      <c r="D179" s="92" t="s">
        <v>1247</v>
      </c>
      <c r="E179" s="93">
        <v>0.00022</v>
      </c>
      <c r="F179" s="94">
        <v>18.9</v>
      </c>
      <c r="G179" s="95"/>
      <c r="H179" s="94">
        <v>61.02</v>
      </c>
      <c r="I179" s="94">
        <v>0.01</v>
      </c>
      <c r="J179" s="94">
        <v>62.75</v>
      </c>
      <c r="K179" s="95">
        <v>0.01</v>
      </c>
      <c r="L179" s="96"/>
      <c r="M179" s="94" t="str">
        <f t="shared" si="4"/>
        <v> </v>
      </c>
      <c r="N179" s="92" t="s">
        <v>1324</v>
      </c>
    </row>
    <row r="180" spans="1:14" ht="33.75">
      <c r="A180" s="89">
        <v>149</v>
      </c>
      <c r="B180" s="90" t="s">
        <v>1325</v>
      </c>
      <c r="C180" s="91" t="s">
        <v>1326</v>
      </c>
      <c r="D180" s="92" t="s">
        <v>1179</v>
      </c>
      <c r="E180" s="93">
        <v>0.0005</v>
      </c>
      <c r="F180" s="94">
        <v>377</v>
      </c>
      <c r="G180" s="95">
        <v>0.2</v>
      </c>
      <c r="H180" s="94">
        <v>3800</v>
      </c>
      <c r="I180" s="94">
        <v>1.92</v>
      </c>
      <c r="J180" s="94">
        <v>4005.87</v>
      </c>
      <c r="K180" s="95">
        <v>2</v>
      </c>
      <c r="L180" s="96"/>
      <c r="M180" s="94">
        <f t="shared" si="4"/>
        <v>10</v>
      </c>
      <c r="N180" s="92" t="s">
        <v>1327</v>
      </c>
    </row>
    <row r="181" spans="1:14" ht="33.75">
      <c r="A181" s="89">
        <v>150</v>
      </c>
      <c r="B181" s="90" t="s">
        <v>1328</v>
      </c>
      <c r="C181" s="91" t="s">
        <v>1329</v>
      </c>
      <c r="D181" s="92" t="s">
        <v>1179</v>
      </c>
      <c r="E181" s="93">
        <v>0.000412</v>
      </c>
      <c r="F181" s="94">
        <v>1540</v>
      </c>
      <c r="G181" s="95">
        <v>0.64</v>
      </c>
      <c r="H181" s="94">
        <v>8959.61</v>
      </c>
      <c r="I181" s="94">
        <v>3.69</v>
      </c>
      <c r="J181" s="94">
        <v>9250.39</v>
      </c>
      <c r="K181" s="95">
        <v>3.81</v>
      </c>
      <c r="L181" s="96"/>
      <c r="M181" s="94">
        <f t="shared" si="4"/>
        <v>5.953125</v>
      </c>
      <c r="N181" s="92" t="s">
        <v>1330</v>
      </c>
    </row>
    <row r="182" spans="1:14" ht="33.75">
      <c r="A182" s="89">
        <v>151</v>
      </c>
      <c r="B182" s="90" t="s">
        <v>1331</v>
      </c>
      <c r="C182" s="91" t="s">
        <v>1332</v>
      </c>
      <c r="D182" s="92" t="s">
        <v>1179</v>
      </c>
      <c r="E182" s="93">
        <v>0.06874</v>
      </c>
      <c r="F182" s="94">
        <v>996</v>
      </c>
      <c r="G182" s="95">
        <v>68.47</v>
      </c>
      <c r="H182" s="94">
        <v>7040</v>
      </c>
      <c r="I182" s="94">
        <v>483.92</v>
      </c>
      <c r="J182" s="94">
        <v>7292.38</v>
      </c>
      <c r="K182" s="95">
        <v>501.28</v>
      </c>
      <c r="L182" s="96"/>
      <c r="M182" s="94">
        <f t="shared" si="4"/>
        <v>7.321162552942894</v>
      </c>
      <c r="N182" s="92" t="s">
        <v>1333</v>
      </c>
    </row>
    <row r="183" spans="1:14" ht="33.75">
      <c r="A183" s="89">
        <v>152</v>
      </c>
      <c r="B183" s="90" t="s">
        <v>1334</v>
      </c>
      <c r="C183" s="91" t="s">
        <v>1335</v>
      </c>
      <c r="D183" s="92" t="s">
        <v>1179</v>
      </c>
      <c r="E183" s="93">
        <v>0.007616</v>
      </c>
      <c r="F183" s="94">
        <v>739</v>
      </c>
      <c r="G183" s="95">
        <v>5.63</v>
      </c>
      <c r="H183" s="94">
        <v>5411</v>
      </c>
      <c r="I183" s="94">
        <v>41.21</v>
      </c>
      <c r="J183" s="94">
        <v>5630.8</v>
      </c>
      <c r="K183" s="95">
        <v>42.88</v>
      </c>
      <c r="L183" s="96"/>
      <c r="M183" s="94">
        <f t="shared" si="4"/>
        <v>7.6163410301953824</v>
      </c>
      <c r="N183" s="92" t="s">
        <v>1336</v>
      </c>
    </row>
    <row r="184" spans="1:14" ht="56.25">
      <c r="A184" s="89">
        <v>153</v>
      </c>
      <c r="B184" s="90" t="s">
        <v>1337</v>
      </c>
      <c r="C184" s="91" t="s">
        <v>1338</v>
      </c>
      <c r="D184" s="92" t="s">
        <v>1339</v>
      </c>
      <c r="E184" s="93">
        <v>0.21</v>
      </c>
      <c r="F184" s="94">
        <v>40.8</v>
      </c>
      <c r="G184" s="95">
        <v>8.57</v>
      </c>
      <c r="H184" s="94">
        <v>257.34</v>
      </c>
      <c r="I184" s="94">
        <v>54.04</v>
      </c>
      <c r="J184" s="94">
        <v>264.22</v>
      </c>
      <c r="K184" s="95">
        <v>55.49</v>
      </c>
      <c r="L184" s="96"/>
      <c r="M184" s="94">
        <f t="shared" si="4"/>
        <v>6.474912485414236</v>
      </c>
      <c r="N184" s="92" t="s">
        <v>1340</v>
      </c>
    </row>
    <row r="185" spans="1:14" ht="56.25">
      <c r="A185" s="89">
        <v>154</v>
      </c>
      <c r="B185" s="90" t="s">
        <v>1341</v>
      </c>
      <c r="C185" s="91" t="s">
        <v>1342</v>
      </c>
      <c r="D185" s="92" t="s">
        <v>1339</v>
      </c>
      <c r="E185" s="93">
        <v>0.775</v>
      </c>
      <c r="F185" s="94">
        <v>93.4</v>
      </c>
      <c r="G185" s="95">
        <v>72.39</v>
      </c>
      <c r="H185" s="94">
        <v>587.86</v>
      </c>
      <c r="I185" s="94">
        <v>455.59</v>
      </c>
      <c r="J185" s="94">
        <v>603.58</v>
      </c>
      <c r="K185" s="95">
        <v>467.77</v>
      </c>
      <c r="L185" s="96"/>
      <c r="M185" s="94">
        <f t="shared" si="4"/>
        <v>6.461804116590689</v>
      </c>
      <c r="N185" s="92" t="s">
        <v>1343</v>
      </c>
    </row>
    <row r="186" spans="1:14" ht="33.75">
      <c r="A186" s="89">
        <v>155</v>
      </c>
      <c r="B186" s="90" t="s">
        <v>1344</v>
      </c>
      <c r="C186" s="91" t="s">
        <v>1345</v>
      </c>
      <c r="D186" s="92" t="s">
        <v>1163</v>
      </c>
      <c r="E186" s="93">
        <v>0.063</v>
      </c>
      <c r="F186" s="94">
        <v>13960</v>
      </c>
      <c r="G186" s="95">
        <v>879.48</v>
      </c>
      <c r="H186" s="94">
        <v>112322</v>
      </c>
      <c r="I186" s="94">
        <v>7076.28</v>
      </c>
      <c r="J186" s="94">
        <v>114846.13</v>
      </c>
      <c r="K186" s="95">
        <v>7235.3</v>
      </c>
      <c r="L186" s="96"/>
      <c r="M186" s="94">
        <f t="shared" si="4"/>
        <v>8.2267931050166</v>
      </c>
      <c r="N186" s="92" t="s">
        <v>1346</v>
      </c>
    </row>
    <row r="187" spans="1:14" ht="56.25">
      <c r="A187" s="89">
        <v>156</v>
      </c>
      <c r="B187" s="90" t="s">
        <v>1347</v>
      </c>
      <c r="C187" s="91" t="s">
        <v>1348</v>
      </c>
      <c r="D187" s="92" t="s">
        <v>1339</v>
      </c>
      <c r="E187" s="93">
        <v>2.02</v>
      </c>
      <c r="F187" s="94">
        <v>51.04</v>
      </c>
      <c r="G187" s="95">
        <v>103.1</v>
      </c>
      <c r="H187" s="94">
        <v>334.27</v>
      </c>
      <c r="I187" s="94">
        <v>675.23</v>
      </c>
      <c r="J187" s="94">
        <v>342.24</v>
      </c>
      <c r="K187" s="95">
        <v>691.32</v>
      </c>
      <c r="L187" s="96"/>
      <c r="M187" s="94">
        <f t="shared" si="4"/>
        <v>6.705334626576141</v>
      </c>
      <c r="N187" s="92" t="s">
        <v>1349</v>
      </c>
    </row>
    <row r="188" spans="1:14" ht="56.25">
      <c r="A188" s="89">
        <v>157</v>
      </c>
      <c r="B188" s="90" t="s">
        <v>1350</v>
      </c>
      <c r="C188" s="91" t="s">
        <v>1351</v>
      </c>
      <c r="D188" s="92" t="s">
        <v>1339</v>
      </c>
      <c r="E188" s="93">
        <v>2.525</v>
      </c>
      <c r="F188" s="94">
        <v>189.49</v>
      </c>
      <c r="G188" s="95">
        <v>478.46</v>
      </c>
      <c r="H188" s="94">
        <v>1065.53</v>
      </c>
      <c r="I188" s="94">
        <v>2690.46</v>
      </c>
      <c r="J188" s="94">
        <v>1092.12</v>
      </c>
      <c r="K188" s="95">
        <v>2757.6</v>
      </c>
      <c r="L188" s="96"/>
      <c r="M188" s="94">
        <f t="shared" si="4"/>
        <v>5.763491200936337</v>
      </c>
      <c r="N188" s="92" t="s">
        <v>1352</v>
      </c>
    </row>
    <row r="189" spans="1:14" ht="33.75">
      <c r="A189" s="89">
        <v>158</v>
      </c>
      <c r="B189" s="90" t="s">
        <v>1353</v>
      </c>
      <c r="C189" s="91" t="s">
        <v>1354</v>
      </c>
      <c r="D189" s="92" t="s">
        <v>1163</v>
      </c>
      <c r="E189" s="93">
        <v>0.000124</v>
      </c>
      <c r="F189" s="94">
        <v>18440</v>
      </c>
      <c r="G189" s="95">
        <v>2.28</v>
      </c>
      <c r="H189" s="94">
        <v>74975</v>
      </c>
      <c r="I189" s="94">
        <v>9.3</v>
      </c>
      <c r="J189" s="94">
        <v>77052.84</v>
      </c>
      <c r="K189" s="95">
        <v>9.56</v>
      </c>
      <c r="L189" s="96"/>
      <c r="M189" s="94">
        <f t="shared" si="4"/>
        <v>4.192982456140351</v>
      </c>
      <c r="N189" s="92" t="s">
        <v>1355</v>
      </c>
    </row>
    <row r="190" spans="1:14" ht="12.75">
      <c r="A190" s="89">
        <v>159</v>
      </c>
      <c r="B190" s="90" t="s">
        <v>1356</v>
      </c>
      <c r="C190" s="91" t="s">
        <v>1357</v>
      </c>
      <c r="D190" s="92" t="s">
        <v>1163</v>
      </c>
      <c r="E190" s="93">
        <v>0.0017265</v>
      </c>
      <c r="F190" s="94">
        <v>30400</v>
      </c>
      <c r="G190" s="95">
        <v>52.48</v>
      </c>
      <c r="H190" s="94">
        <v>56779.66</v>
      </c>
      <c r="I190" s="94">
        <v>98.02</v>
      </c>
      <c r="J190" s="94">
        <v>58493.59</v>
      </c>
      <c r="K190" s="95">
        <v>100.99</v>
      </c>
      <c r="L190" s="96"/>
      <c r="M190" s="94">
        <f aca="true" t="shared" si="5" ref="M190:M221">IF(ISNUMBER(K190/G190),IF(NOT(K190/G190=0),K190/G190," ")," ")</f>
        <v>1.9243521341463414</v>
      </c>
      <c r="N190" s="92" t="s">
        <v>1358</v>
      </c>
    </row>
    <row r="191" spans="1:14" ht="22.5">
      <c r="A191" s="89">
        <v>160</v>
      </c>
      <c r="B191" s="90" t="s">
        <v>1359</v>
      </c>
      <c r="C191" s="91" t="s">
        <v>1360</v>
      </c>
      <c r="D191" s="92" t="s">
        <v>1163</v>
      </c>
      <c r="E191" s="93">
        <v>3.85E-05</v>
      </c>
      <c r="F191" s="94">
        <v>27158</v>
      </c>
      <c r="G191" s="95">
        <v>1.04</v>
      </c>
      <c r="H191" s="94">
        <v>224576.27</v>
      </c>
      <c r="I191" s="94">
        <v>8.64</v>
      </c>
      <c r="J191" s="94">
        <v>229442.67</v>
      </c>
      <c r="K191" s="95">
        <v>8.83</v>
      </c>
      <c r="L191" s="96"/>
      <c r="M191" s="94">
        <f t="shared" si="5"/>
        <v>8.490384615384615</v>
      </c>
      <c r="N191" s="92" t="s">
        <v>1361</v>
      </c>
    </row>
    <row r="192" spans="1:14" ht="45">
      <c r="A192" s="89">
        <v>161</v>
      </c>
      <c r="B192" s="90" t="s">
        <v>1362</v>
      </c>
      <c r="C192" s="91" t="s">
        <v>1363</v>
      </c>
      <c r="D192" s="92" t="s">
        <v>1163</v>
      </c>
      <c r="E192" s="93">
        <v>0.0002719</v>
      </c>
      <c r="F192" s="94">
        <v>14540</v>
      </c>
      <c r="G192" s="95">
        <v>3.96</v>
      </c>
      <c r="H192" s="94">
        <v>67838.99</v>
      </c>
      <c r="I192" s="94">
        <v>18.44</v>
      </c>
      <c r="J192" s="94">
        <v>69659.36</v>
      </c>
      <c r="K192" s="95">
        <v>18.93</v>
      </c>
      <c r="L192" s="96"/>
      <c r="M192" s="94">
        <f t="shared" si="5"/>
        <v>4.78030303030303</v>
      </c>
      <c r="N192" s="92" t="s">
        <v>1364</v>
      </c>
    </row>
    <row r="193" spans="1:14" ht="12.75">
      <c r="A193" s="89">
        <v>162</v>
      </c>
      <c r="B193" s="90" t="s">
        <v>1365</v>
      </c>
      <c r="C193" s="91" t="s">
        <v>1366</v>
      </c>
      <c r="D193" s="92" t="s">
        <v>1163</v>
      </c>
      <c r="E193" s="93">
        <v>0.0030242</v>
      </c>
      <c r="F193" s="94">
        <v>27280</v>
      </c>
      <c r="G193" s="95">
        <v>82.5</v>
      </c>
      <c r="H193" s="94">
        <v>117819.49</v>
      </c>
      <c r="I193" s="94">
        <v>356.31</v>
      </c>
      <c r="J193" s="94">
        <v>120754.21</v>
      </c>
      <c r="K193" s="95">
        <v>365.19</v>
      </c>
      <c r="L193" s="96"/>
      <c r="M193" s="94">
        <f t="shared" si="5"/>
        <v>4.426545454545455</v>
      </c>
      <c r="N193" s="92" t="s">
        <v>1367</v>
      </c>
    </row>
    <row r="194" spans="1:14" ht="33.75">
      <c r="A194" s="89">
        <v>163</v>
      </c>
      <c r="B194" s="90" t="s">
        <v>1368</v>
      </c>
      <c r="C194" s="91" t="s">
        <v>1369</v>
      </c>
      <c r="D194" s="92" t="s">
        <v>1163</v>
      </c>
      <c r="E194" s="93">
        <v>0.00077</v>
      </c>
      <c r="F194" s="94">
        <v>27280</v>
      </c>
      <c r="G194" s="95">
        <v>21.01</v>
      </c>
      <c r="H194" s="94">
        <v>107684</v>
      </c>
      <c r="I194" s="94">
        <v>82.92</v>
      </c>
      <c r="J194" s="94">
        <v>110416.02</v>
      </c>
      <c r="K194" s="95">
        <v>85.02</v>
      </c>
      <c r="L194" s="96"/>
      <c r="M194" s="94">
        <f t="shared" si="5"/>
        <v>4.046644455021418</v>
      </c>
      <c r="N194" s="92" t="s">
        <v>1370</v>
      </c>
    </row>
    <row r="195" spans="1:14" ht="12.75">
      <c r="A195" s="89">
        <v>164</v>
      </c>
      <c r="B195" s="90" t="s">
        <v>1371</v>
      </c>
      <c r="C195" s="91" t="s">
        <v>1372</v>
      </c>
      <c r="D195" s="92" t="s">
        <v>1247</v>
      </c>
      <c r="E195" s="93">
        <v>13.82</v>
      </c>
      <c r="F195" s="94">
        <v>79</v>
      </c>
      <c r="G195" s="95">
        <v>1091.78</v>
      </c>
      <c r="H195" s="94">
        <v>321.8</v>
      </c>
      <c r="I195" s="94">
        <v>4447.27</v>
      </c>
      <c r="J195" s="94">
        <v>328.65</v>
      </c>
      <c r="K195" s="95">
        <v>4541.99</v>
      </c>
      <c r="L195" s="96"/>
      <c r="M195" s="94">
        <f t="shared" si="5"/>
        <v>4.16016963124439</v>
      </c>
      <c r="N195" s="92" t="s">
        <v>1373</v>
      </c>
    </row>
    <row r="196" spans="1:14" ht="12.75">
      <c r="A196" s="89">
        <v>165</v>
      </c>
      <c r="B196" s="90" t="s">
        <v>1374</v>
      </c>
      <c r="C196" s="91" t="s">
        <v>1375</v>
      </c>
      <c r="D196" s="92" t="s">
        <v>1163</v>
      </c>
      <c r="E196" s="93">
        <v>0.001196</v>
      </c>
      <c r="F196" s="94">
        <v>16640</v>
      </c>
      <c r="G196" s="95">
        <v>19.9</v>
      </c>
      <c r="H196" s="94">
        <v>51145.76</v>
      </c>
      <c r="I196" s="94">
        <v>61.17</v>
      </c>
      <c r="J196" s="94">
        <v>52765.38</v>
      </c>
      <c r="K196" s="95">
        <v>63.11</v>
      </c>
      <c r="L196" s="96"/>
      <c r="M196" s="94">
        <f t="shared" si="5"/>
        <v>3.171356783919598</v>
      </c>
      <c r="N196" s="92" t="s">
        <v>1376</v>
      </c>
    </row>
    <row r="197" spans="1:14" ht="67.5">
      <c r="A197" s="89">
        <v>166</v>
      </c>
      <c r="B197" s="90" t="s">
        <v>1377</v>
      </c>
      <c r="C197" s="91" t="s">
        <v>1378</v>
      </c>
      <c r="D197" s="92" t="s">
        <v>1163</v>
      </c>
      <c r="E197" s="93">
        <v>9.1E-05</v>
      </c>
      <c r="F197" s="94">
        <v>12870</v>
      </c>
      <c r="G197" s="95">
        <v>1.17</v>
      </c>
      <c r="H197" s="94">
        <v>72847.04</v>
      </c>
      <c r="I197" s="94">
        <v>6.63</v>
      </c>
      <c r="J197" s="94">
        <v>73676.64</v>
      </c>
      <c r="K197" s="95">
        <v>6.7</v>
      </c>
      <c r="L197" s="96"/>
      <c r="M197" s="94">
        <f t="shared" si="5"/>
        <v>5.726495726495727</v>
      </c>
      <c r="N197" s="92" t="s">
        <v>1379</v>
      </c>
    </row>
    <row r="198" spans="1:14" ht="33.75">
      <c r="A198" s="89">
        <v>167</v>
      </c>
      <c r="B198" s="90" t="s">
        <v>1380</v>
      </c>
      <c r="C198" s="91" t="s">
        <v>1381</v>
      </c>
      <c r="D198" s="92" t="s">
        <v>1231</v>
      </c>
      <c r="E198" s="93">
        <v>0.7083</v>
      </c>
      <c r="F198" s="94">
        <v>66</v>
      </c>
      <c r="G198" s="95">
        <v>46.75</v>
      </c>
      <c r="H198" s="94">
        <v>352</v>
      </c>
      <c r="I198" s="94">
        <v>249.32</v>
      </c>
      <c r="J198" s="94">
        <v>365.27</v>
      </c>
      <c r="K198" s="95">
        <v>258.72</v>
      </c>
      <c r="L198" s="96"/>
      <c r="M198" s="94">
        <f t="shared" si="5"/>
        <v>5.5341176470588245</v>
      </c>
      <c r="N198" s="92" t="s">
        <v>1382</v>
      </c>
    </row>
    <row r="199" spans="1:14" ht="45">
      <c r="A199" s="89">
        <v>168</v>
      </c>
      <c r="B199" s="90" t="s">
        <v>1383</v>
      </c>
      <c r="C199" s="91" t="s">
        <v>1384</v>
      </c>
      <c r="D199" s="92" t="s">
        <v>1339</v>
      </c>
      <c r="E199" s="93">
        <v>104</v>
      </c>
      <c r="F199" s="94">
        <v>33.25</v>
      </c>
      <c r="G199" s="95">
        <v>3458</v>
      </c>
      <c r="H199" s="94">
        <v>183</v>
      </c>
      <c r="I199" s="94">
        <v>19032</v>
      </c>
      <c r="J199" s="94">
        <v>187.26</v>
      </c>
      <c r="K199" s="95">
        <v>19475.04</v>
      </c>
      <c r="L199" s="96"/>
      <c r="M199" s="94">
        <f t="shared" si="5"/>
        <v>5.63187969924812</v>
      </c>
      <c r="N199" s="92" t="s">
        <v>1385</v>
      </c>
    </row>
    <row r="200" spans="1:14" ht="45">
      <c r="A200" s="89">
        <v>169</v>
      </c>
      <c r="B200" s="90" t="s">
        <v>1386</v>
      </c>
      <c r="C200" s="91" t="s">
        <v>1387</v>
      </c>
      <c r="D200" s="92" t="s">
        <v>1339</v>
      </c>
      <c r="E200" s="93">
        <v>102</v>
      </c>
      <c r="F200" s="94">
        <v>35.45</v>
      </c>
      <c r="G200" s="95">
        <v>3615.9</v>
      </c>
      <c r="H200" s="94">
        <v>184.96</v>
      </c>
      <c r="I200" s="94">
        <v>18865.92</v>
      </c>
      <c r="J200" s="94">
        <v>189.25</v>
      </c>
      <c r="K200" s="95">
        <v>19303.5</v>
      </c>
      <c r="L200" s="96"/>
      <c r="M200" s="94">
        <f t="shared" si="5"/>
        <v>5.338504936530324</v>
      </c>
      <c r="N200" s="92" t="s">
        <v>1388</v>
      </c>
    </row>
    <row r="201" spans="1:14" ht="45">
      <c r="A201" s="89">
        <v>170</v>
      </c>
      <c r="B201" s="90" t="s">
        <v>1389</v>
      </c>
      <c r="C201" s="91" t="s">
        <v>1390</v>
      </c>
      <c r="D201" s="92" t="s">
        <v>1339</v>
      </c>
      <c r="E201" s="93">
        <v>3</v>
      </c>
      <c r="F201" s="94">
        <v>74.21</v>
      </c>
      <c r="G201" s="95">
        <v>222.63</v>
      </c>
      <c r="H201" s="94">
        <v>417.36</v>
      </c>
      <c r="I201" s="94">
        <v>1252.08</v>
      </c>
      <c r="J201" s="94">
        <v>427.5</v>
      </c>
      <c r="K201" s="95">
        <v>1282.5</v>
      </c>
      <c r="L201" s="96"/>
      <c r="M201" s="94">
        <f t="shared" si="5"/>
        <v>5.760679153752863</v>
      </c>
      <c r="N201" s="92" t="s">
        <v>1391</v>
      </c>
    </row>
    <row r="202" spans="1:14" ht="45">
      <c r="A202" s="89">
        <v>171</v>
      </c>
      <c r="B202" s="90" t="s">
        <v>1392</v>
      </c>
      <c r="C202" s="91" t="s">
        <v>1393</v>
      </c>
      <c r="D202" s="92" t="s">
        <v>1339</v>
      </c>
      <c r="E202" s="93">
        <v>3</v>
      </c>
      <c r="F202" s="94">
        <v>107</v>
      </c>
      <c r="G202" s="95">
        <v>321</v>
      </c>
      <c r="H202" s="94">
        <v>615</v>
      </c>
      <c r="I202" s="94">
        <v>1845</v>
      </c>
      <c r="J202" s="94">
        <v>629.81</v>
      </c>
      <c r="K202" s="95">
        <v>1889.43</v>
      </c>
      <c r="L202" s="96"/>
      <c r="M202" s="94">
        <f t="shared" si="5"/>
        <v>5.88607476635514</v>
      </c>
      <c r="N202" s="92" t="s">
        <v>1394</v>
      </c>
    </row>
    <row r="203" spans="1:14" ht="22.5">
      <c r="A203" s="89">
        <v>172</v>
      </c>
      <c r="B203" s="90" t="s">
        <v>1395</v>
      </c>
      <c r="C203" s="91" t="s">
        <v>1396</v>
      </c>
      <c r="D203" s="92" t="s">
        <v>1179</v>
      </c>
      <c r="E203" s="93">
        <v>0.00142</v>
      </c>
      <c r="F203" s="94">
        <v>812</v>
      </c>
      <c r="G203" s="95">
        <v>1.16</v>
      </c>
      <c r="H203" s="94">
        <v>3004.09</v>
      </c>
      <c r="I203" s="94">
        <v>4.26</v>
      </c>
      <c r="J203" s="94">
        <v>3378.1</v>
      </c>
      <c r="K203" s="95">
        <v>4.8</v>
      </c>
      <c r="L203" s="96"/>
      <c r="M203" s="94">
        <f t="shared" si="5"/>
        <v>4.137931034482759</v>
      </c>
      <c r="N203" s="92" t="s">
        <v>1397</v>
      </c>
    </row>
    <row r="204" spans="1:14" ht="33.75">
      <c r="A204" s="89">
        <v>173</v>
      </c>
      <c r="B204" s="90" t="s">
        <v>1398</v>
      </c>
      <c r="C204" s="91" t="s">
        <v>1399</v>
      </c>
      <c r="D204" s="92" t="s">
        <v>1163</v>
      </c>
      <c r="E204" s="93">
        <v>0.0008922</v>
      </c>
      <c r="F204" s="94">
        <v>722.97</v>
      </c>
      <c r="G204" s="95">
        <v>0.64</v>
      </c>
      <c r="H204" s="94">
        <v>3907</v>
      </c>
      <c r="I204" s="94">
        <v>3.48</v>
      </c>
      <c r="J204" s="94">
        <v>4262.83</v>
      </c>
      <c r="K204" s="95">
        <v>3.81</v>
      </c>
      <c r="L204" s="96"/>
      <c r="M204" s="94">
        <f t="shared" si="5"/>
        <v>5.953125</v>
      </c>
      <c r="N204" s="92" t="s">
        <v>1400</v>
      </c>
    </row>
    <row r="205" spans="1:14" ht="22.5">
      <c r="A205" s="89">
        <v>174</v>
      </c>
      <c r="B205" s="90" t="s">
        <v>1401</v>
      </c>
      <c r="C205" s="91" t="s">
        <v>1402</v>
      </c>
      <c r="D205" s="92" t="s">
        <v>1247</v>
      </c>
      <c r="E205" s="93">
        <v>0.007208</v>
      </c>
      <c r="F205" s="94">
        <v>4.63</v>
      </c>
      <c r="G205" s="95">
        <v>0.03</v>
      </c>
      <c r="H205" s="94">
        <v>27.97</v>
      </c>
      <c r="I205" s="94">
        <v>0.19</v>
      </c>
      <c r="J205" s="94">
        <v>28.84</v>
      </c>
      <c r="K205" s="95">
        <v>0.2</v>
      </c>
      <c r="L205" s="96"/>
      <c r="M205" s="94">
        <f t="shared" si="5"/>
        <v>6.666666666666667</v>
      </c>
      <c r="N205" s="92" t="s">
        <v>1403</v>
      </c>
    </row>
    <row r="206" spans="1:14" ht="12.75">
      <c r="A206" s="89">
        <v>175</v>
      </c>
      <c r="B206" s="90" t="s">
        <v>1404</v>
      </c>
      <c r="C206" s="91" t="s">
        <v>1405</v>
      </c>
      <c r="D206" s="92" t="s">
        <v>1247</v>
      </c>
      <c r="E206" s="93">
        <v>6.15</v>
      </c>
      <c r="F206" s="94">
        <v>0.7</v>
      </c>
      <c r="G206" s="95">
        <v>4.31</v>
      </c>
      <c r="H206" s="94">
        <v>6.5</v>
      </c>
      <c r="I206" s="94">
        <v>39.98</v>
      </c>
      <c r="J206" s="94">
        <v>6.73</v>
      </c>
      <c r="K206" s="95">
        <v>41.39</v>
      </c>
      <c r="L206" s="96"/>
      <c r="M206" s="94">
        <f t="shared" si="5"/>
        <v>9.60324825986079</v>
      </c>
      <c r="N206" s="92" t="s">
        <v>1406</v>
      </c>
    </row>
    <row r="207" spans="1:14" ht="45">
      <c r="A207" s="89">
        <v>176</v>
      </c>
      <c r="B207" s="90" t="s">
        <v>1407</v>
      </c>
      <c r="C207" s="91" t="s">
        <v>1408</v>
      </c>
      <c r="D207" s="92" t="s">
        <v>1179</v>
      </c>
      <c r="E207" s="93">
        <v>0.03935</v>
      </c>
      <c r="F207" s="94">
        <v>122</v>
      </c>
      <c r="G207" s="95">
        <v>4.8</v>
      </c>
      <c r="H207" s="94">
        <v>380.31</v>
      </c>
      <c r="I207" s="94">
        <v>14.97</v>
      </c>
      <c r="J207" s="94">
        <v>545.84</v>
      </c>
      <c r="K207" s="95">
        <v>21.48</v>
      </c>
      <c r="L207" s="96"/>
      <c r="M207" s="94">
        <f t="shared" si="5"/>
        <v>4.4750000000000005</v>
      </c>
      <c r="N207" s="92" t="s">
        <v>1409</v>
      </c>
    </row>
    <row r="208" spans="1:14" ht="56.25">
      <c r="A208" s="89">
        <v>177</v>
      </c>
      <c r="B208" s="90" t="s">
        <v>1410</v>
      </c>
      <c r="C208" s="91" t="s">
        <v>1411</v>
      </c>
      <c r="D208" s="92" t="s">
        <v>1179</v>
      </c>
      <c r="E208" s="93">
        <v>278.588</v>
      </c>
      <c r="F208" s="94">
        <v>122</v>
      </c>
      <c r="G208" s="95">
        <v>33987.74</v>
      </c>
      <c r="H208" s="94">
        <v>349.69</v>
      </c>
      <c r="I208" s="94">
        <v>97419.45</v>
      </c>
      <c r="J208" s="94">
        <v>514.6</v>
      </c>
      <c r="K208" s="95">
        <v>143361.39</v>
      </c>
      <c r="L208" s="96"/>
      <c r="M208" s="94">
        <f t="shared" si="5"/>
        <v>4.2180324434634375</v>
      </c>
      <c r="N208" s="92" t="s">
        <v>1412</v>
      </c>
    </row>
    <row r="209" spans="1:14" ht="33.75">
      <c r="A209" s="89">
        <v>178</v>
      </c>
      <c r="B209" s="90" t="s">
        <v>1413</v>
      </c>
      <c r="C209" s="91" t="s">
        <v>1414</v>
      </c>
      <c r="D209" s="92" t="s">
        <v>1179</v>
      </c>
      <c r="E209" s="93">
        <v>923.3</v>
      </c>
      <c r="F209" s="94">
        <v>117</v>
      </c>
      <c r="G209" s="95">
        <v>108026.1</v>
      </c>
      <c r="H209" s="94">
        <v>164</v>
      </c>
      <c r="I209" s="94">
        <v>151421.2</v>
      </c>
      <c r="J209" s="94">
        <v>336.48</v>
      </c>
      <c r="K209" s="95">
        <v>310671.98</v>
      </c>
      <c r="L209" s="96"/>
      <c r="M209" s="94">
        <f t="shared" si="5"/>
        <v>2.875897398869347</v>
      </c>
      <c r="N209" s="92" t="s">
        <v>1415</v>
      </c>
    </row>
    <row r="210" spans="1:14" ht="33.75">
      <c r="A210" s="89">
        <v>179</v>
      </c>
      <c r="B210" s="90" t="s">
        <v>1416</v>
      </c>
      <c r="C210" s="91" t="s">
        <v>1417</v>
      </c>
      <c r="D210" s="92" t="s">
        <v>1179</v>
      </c>
      <c r="E210" s="93">
        <v>30.273813</v>
      </c>
      <c r="F210" s="94">
        <v>3.11</v>
      </c>
      <c r="G210" s="95">
        <v>94.16</v>
      </c>
      <c r="H210" s="94">
        <v>22.11</v>
      </c>
      <c r="I210" s="94">
        <v>669.37</v>
      </c>
      <c r="J210" s="94">
        <v>22.11</v>
      </c>
      <c r="K210" s="95">
        <v>669.37</v>
      </c>
      <c r="L210" s="96"/>
      <c r="M210" s="94">
        <f t="shared" si="5"/>
        <v>7.108857264231096</v>
      </c>
      <c r="N210" s="92" t="s">
        <v>1418</v>
      </c>
    </row>
    <row r="211" spans="1:14" ht="33.75">
      <c r="A211" s="89">
        <v>180</v>
      </c>
      <c r="B211" s="90" t="s">
        <v>1419</v>
      </c>
      <c r="C211" s="91" t="s">
        <v>1420</v>
      </c>
      <c r="D211" s="92" t="s">
        <v>1179</v>
      </c>
      <c r="E211" s="93">
        <v>7E-05</v>
      </c>
      <c r="F211" s="94">
        <v>3.11</v>
      </c>
      <c r="G211" s="95"/>
      <c r="H211" s="94">
        <v>22.11</v>
      </c>
      <c r="I211" s="94"/>
      <c r="J211" s="94">
        <v>22.11</v>
      </c>
      <c r="K211" s="95"/>
      <c r="L211" s="96"/>
      <c r="M211" s="94" t="str">
        <f t="shared" si="5"/>
        <v> </v>
      </c>
      <c r="N211" s="92" t="s">
        <v>1418</v>
      </c>
    </row>
    <row r="212" spans="1:14" ht="33.75">
      <c r="A212" s="89">
        <v>181</v>
      </c>
      <c r="B212" s="90" t="s">
        <v>1421</v>
      </c>
      <c r="C212" s="91" t="s">
        <v>1422</v>
      </c>
      <c r="D212" s="92" t="s">
        <v>1423</v>
      </c>
      <c r="E212" s="93">
        <v>104</v>
      </c>
      <c r="F212" s="94">
        <v>25</v>
      </c>
      <c r="G212" s="95">
        <v>2600</v>
      </c>
      <c r="H212" s="94">
        <v>99.16</v>
      </c>
      <c r="I212" s="94">
        <v>10312.64</v>
      </c>
      <c r="J212" s="94">
        <v>101.38</v>
      </c>
      <c r="K212" s="95">
        <v>10543.52</v>
      </c>
      <c r="L212" s="96"/>
      <c r="M212" s="94">
        <f t="shared" si="5"/>
        <v>4.0552</v>
      </c>
      <c r="N212" s="92" t="s">
        <v>1424</v>
      </c>
    </row>
    <row r="213" spans="1:14" ht="33.75">
      <c r="A213" s="89">
        <v>182</v>
      </c>
      <c r="B213" s="90" t="s">
        <v>1425</v>
      </c>
      <c r="C213" s="91" t="s">
        <v>1426</v>
      </c>
      <c r="D213" s="92" t="s">
        <v>1423</v>
      </c>
      <c r="E213" s="93">
        <v>1</v>
      </c>
      <c r="F213" s="94">
        <v>43.8</v>
      </c>
      <c r="G213" s="95">
        <v>43.8</v>
      </c>
      <c r="H213" s="94">
        <v>186.95</v>
      </c>
      <c r="I213" s="94">
        <v>186.95</v>
      </c>
      <c r="J213" s="94">
        <v>191.26</v>
      </c>
      <c r="K213" s="95">
        <v>191.26</v>
      </c>
      <c r="L213" s="96"/>
      <c r="M213" s="94">
        <f t="shared" si="5"/>
        <v>4.366666666666667</v>
      </c>
      <c r="N213" s="92" t="s">
        <v>1427</v>
      </c>
    </row>
    <row r="214" spans="1:14" ht="33.75">
      <c r="A214" s="89">
        <v>183</v>
      </c>
      <c r="B214" s="90" t="s">
        <v>1428</v>
      </c>
      <c r="C214" s="91" t="s">
        <v>1429</v>
      </c>
      <c r="D214" s="92" t="s">
        <v>1423</v>
      </c>
      <c r="E214" s="93">
        <v>2</v>
      </c>
      <c r="F214" s="94">
        <v>60.9</v>
      </c>
      <c r="G214" s="95">
        <v>121.8</v>
      </c>
      <c r="H214" s="94">
        <v>299.58</v>
      </c>
      <c r="I214" s="94">
        <v>599.16</v>
      </c>
      <c r="J214" s="94">
        <v>306.46</v>
      </c>
      <c r="K214" s="95">
        <v>612.92</v>
      </c>
      <c r="L214" s="96"/>
      <c r="M214" s="94">
        <f t="shared" si="5"/>
        <v>5.032183908045977</v>
      </c>
      <c r="N214" s="92" t="s">
        <v>1430</v>
      </c>
    </row>
    <row r="215" spans="1:14" ht="33.75">
      <c r="A215" s="89">
        <v>184</v>
      </c>
      <c r="B215" s="90" t="s">
        <v>1431</v>
      </c>
      <c r="C215" s="91" t="s">
        <v>1432</v>
      </c>
      <c r="D215" s="92" t="s">
        <v>1423</v>
      </c>
      <c r="E215" s="93">
        <v>2</v>
      </c>
      <c r="F215" s="94">
        <v>177</v>
      </c>
      <c r="G215" s="95">
        <v>354</v>
      </c>
      <c r="H215" s="94">
        <v>652.8</v>
      </c>
      <c r="I215" s="94">
        <v>1305.6</v>
      </c>
      <c r="J215" s="94">
        <v>667.7</v>
      </c>
      <c r="K215" s="95">
        <v>1335.4</v>
      </c>
      <c r="L215" s="96"/>
      <c r="M215" s="94">
        <f t="shared" si="5"/>
        <v>3.772316384180791</v>
      </c>
      <c r="N215" s="92" t="s">
        <v>1433</v>
      </c>
    </row>
    <row r="216" spans="1:14" ht="45">
      <c r="A216" s="89">
        <v>185</v>
      </c>
      <c r="B216" s="90" t="s">
        <v>1434</v>
      </c>
      <c r="C216" s="91" t="s">
        <v>1435</v>
      </c>
      <c r="D216" s="92" t="s">
        <v>1163</v>
      </c>
      <c r="E216" s="93">
        <v>0.00045</v>
      </c>
      <c r="F216" s="94">
        <v>24940</v>
      </c>
      <c r="G216" s="95">
        <v>11.22</v>
      </c>
      <c r="H216" s="94">
        <v>82040</v>
      </c>
      <c r="I216" s="94">
        <v>36.92</v>
      </c>
      <c r="J216" s="94">
        <v>83964.05</v>
      </c>
      <c r="K216" s="95">
        <v>37.78</v>
      </c>
      <c r="L216" s="96"/>
      <c r="M216" s="94">
        <f t="shared" si="5"/>
        <v>3.3672014260249554</v>
      </c>
      <c r="N216" s="92" t="s">
        <v>1436</v>
      </c>
    </row>
    <row r="217" spans="1:14" ht="45">
      <c r="A217" s="89">
        <v>186</v>
      </c>
      <c r="B217" s="90" t="s">
        <v>1437</v>
      </c>
      <c r="C217" s="91" t="s">
        <v>1438</v>
      </c>
      <c r="D217" s="92" t="s">
        <v>1163</v>
      </c>
      <c r="E217" s="93">
        <v>0.0019</v>
      </c>
      <c r="F217" s="94">
        <v>20120</v>
      </c>
      <c r="G217" s="95">
        <v>38.23</v>
      </c>
      <c r="H217" s="94">
        <v>48382.38</v>
      </c>
      <c r="I217" s="94">
        <v>91.93</v>
      </c>
      <c r="J217" s="94">
        <v>49633.27</v>
      </c>
      <c r="K217" s="95">
        <v>94.3</v>
      </c>
      <c r="L217" s="96"/>
      <c r="M217" s="94">
        <f t="shared" si="5"/>
        <v>2.4666492283546955</v>
      </c>
      <c r="N217" s="92" t="s">
        <v>1439</v>
      </c>
    </row>
    <row r="218" spans="1:14" ht="22.5">
      <c r="A218" s="89">
        <v>187</v>
      </c>
      <c r="B218" s="90" t="s">
        <v>1440</v>
      </c>
      <c r="C218" s="91" t="s">
        <v>1441</v>
      </c>
      <c r="D218" s="92" t="s">
        <v>1442</v>
      </c>
      <c r="E218" s="93">
        <v>0.1278</v>
      </c>
      <c r="F218" s="94">
        <v>263.62</v>
      </c>
      <c r="G218" s="95">
        <v>33.7</v>
      </c>
      <c r="H218" s="94">
        <v>550.8</v>
      </c>
      <c r="I218" s="94">
        <v>70.39</v>
      </c>
      <c r="J218" s="94">
        <v>562.08</v>
      </c>
      <c r="K218" s="95">
        <v>71.83</v>
      </c>
      <c r="L218" s="96"/>
      <c r="M218" s="94">
        <f t="shared" si="5"/>
        <v>2.131454005934718</v>
      </c>
      <c r="N218" s="92" t="s">
        <v>1443</v>
      </c>
    </row>
    <row r="219" spans="1:14" ht="22.5">
      <c r="A219" s="89">
        <v>188</v>
      </c>
      <c r="B219" s="90" t="s">
        <v>1444</v>
      </c>
      <c r="C219" s="91" t="s">
        <v>1445</v>
      </c>
      <c r="D219" s="92" t="s">
        <v>1442</v>
      </c>
      <c r="E219" s="93">
        <v>0.126</v>
      </c>
      <c r="F219" s="94">
        <v>1037.49</v>
      </c>
      <c r="G219" s="95">
        <v>130.72</v>
      </c>
      <c r="H219" s="94">
        <v>2398.3</v>
      </c>
      <c r="I219" s="94">
        <v>302.19</v>
      </c>
      <c r="J219" s="94">
        <v>2447.32</v>
      </c>
      <c r="K219" s="95">
        <v>308.36</v>
      </c>
      <c r="L219" s="96"/>
      <c r="M219" s="94">
        <f t="shared" si="5"/>
        <v>2.358935128518972</v>
      </c>
      <c r="N219" s="92" t="s">
        <v>1446</v>
      </c>
    </row>
    <row r="220" spans="1:14" ht="33.75">
      <c r="A220" s="89">
        <v>189</v>
      </c>
      <c r="B220" s="90" t="s">
        <v>1447</v>
      </c>
      <c r="C220" s="91" t="s">
        <v>1448</v>
      </c>
      <c r="D220" s="92" t="s">
        <v>1423</v>
      </c>
      <c r="E220" s="93">
        <v>107</v>
      </c>
      <c r="F220" s="94">
        <v>116</v>
      </c>
      <c r="G220" s="95">
        <v>12412</v>
      </c>
      <c r="H220" s="94">
        <v>213.56</v>
      </c>
      <c r="I220" s="94">
        <v>22850.92</v>
      </c>
      <c r="J220" s="94">
        <v>217.85</v>
      </c>
      <c r="K220" s="95">
        <v>23309.95</v>
      </c>
      <c r="L220" s="96"/>
      <c r="M220" s="94">
        <f t="shared" si="5"/>
        <v>1.8780172413793104</v>
      </c>
      <c r="N220" s="92" t="s">
        <v>1449</v>
      </c>
    </row>
    <row r="221" spans="1:14" ht="33.75">
      <c r="A221" s="89">
        <v>190</v>
      </c>
      <c r="B221" s="90" t="s">
        <v>1450</v>
      </c>
      <c r="C221" s="91" t="s">
        <v>1451</v>
      </c>
      <c r="D221" s="92" t="s">
        <v>1423</v>
      </c>
      <c r="E221" s="93">
        <v>12</v>
      </c>
      <c r="F221" s="94">
        <v>173</v>
      </c>
      <c r="G221" s="95">
        <v>2076</v>
      </c>
      <c r="H221" s="94">
        <v>304.24</v>
      </c>
      <c r="I221" s="94">
        <v>3650.88</v>
      </c>
      <c r="J221" s="94">
        <v>310.37</v>
      </c>
      <c r="K221" s="95">
        <v>3724.44</v>
      </c>
      <c r="L221" s="96"/>
      <c r="M221" s="94">
        <f t="shared" si="5"/>
        <v>1.7940462427745665</v>
      </c>
      <c r="N221" s="92" t="s">
        <v>1452</v>
      </c>
    </row>
    <row r="222" spans="1:14" ht="33.75">
      <c r="A222" s="89">
        <v>191</v>
      </c>
      <c r="B222" s="90" t="s">
        <v>1453</v>
      </c>
      <c r="C222" s="91" t="s">
        <v>1454</v>
      </c>
      <c r="D222" s="92" t="s">
        <v>1423</v>
      </c>
      <c r="E222" s="93">
        <v>22</v>
      </c>
      <c r="F222" s="94">
        <v>251</v>
      </c>
      <c r="G222" s="95">
        <v>5522</v>
      </c>
      <c r="H222" s="94">
        <v>685.59</v>
      </c>
      <c r="I222" s="94">
        <v>15082.98</v>
      </c>
      <c r="J222" s="94">
        <v>699.53</v>
      </c>
      <c r="K222" s="95">
        <v>15389.66</v>
      </c>
      <c r="L222" s="96"/>
      <c r="M222" s="94">
        <f aca="true" t="shared" si="6" ref="M222:M229">IF(ISNUMBER(K222/G222),IF(NOT(K222/G222=0),K222/G222," ")," ")</f>
        <v>2.786972111553785</v>
      </c>
      <c r="N222" s="92" t="s">
        <v>1455</v>
      </c>
    </row>
    <row r="223" spans="1:14" ht="33.75">
      <c r="A223" s="89">
        <v>192</v>
      </c>
      <c r="B223" s="90" t="s">
        <v>1456</v>
      </c>
      <c r="C223" s="91" t="s">
        <v>1457</v>
      </c>
      <c r="D223" s="92" t="s">
        <v>1423</v>
      </c>
      <c r="E223" s="93">
        <v>38</v>
      </c>
      <c r="F223" s="94">
        <v>367</v>
      </c>
      <c r="G223" s="95">
        <v>13946</v>
      </c>
      <c r="H223" s="94">
        <v>1295.76</v>
      </c>
      <c r="I223" s="94">
        <v>49238.88</v>
      </c>
      <c r="J223" s="94">
        <v>1322.21</v>
      </c>
      <c r="K223" s="95">
        <v>50243.98</v>
      </c>
      <c r="L223" s="96"/>
      <c r="M223" s="94">
        <f t="shared" si="6"/>
        <v>3.6027520435967304</v>
      </c>
      <c r="N223" s="92" t="s">
        <v>1458</v>
      </c>
    </row>
    <row r="224" spans="1:14" ht="22.5">
      <c r="A224" s="89">
        <v>193</v>
      </c>
      <c r="B224" s="90" t="s">
        <v>1459</v>
      </c>
      <c r="C224" s="91" t="s">
        <v>1460</v>
      </c>
      <c r="D224" s="92" t="s">
        <v>1423</v>
      </c>
      <c r="E224" s="93">
        <v>2</v>
      </c>
      <c r="F224" s="94">
        <v>61.1</v>
      </c>
      <c r="G224" s="95">
        <v>122.2</v>
      </c>
      <c r="H224" s="94">
        <v>789.17</v>
      </c>
      <c r="I224" s="94">
        <v>1578.34</v>
      </c>
      <c r="J224" s="94">
        <v>805.04</v>
      </c>
      <c r="K224" s="95">
        <v>1610.08</v>
      </c>
      <c r="L224" s="96"/>
      <c r="M224" s="94">
        <f t="shared" si="6"/>
        <v>13.175777414075286</v>
      </c>
      <c r="N224" s="92" t="s">
        <v>1461</v>
      </c>
    </row>
    <row r="225" spans="1:14" ht="45">
      <c r="A225" s="89">
        <v>194</v>
      </c>
      <c r="B225" s="90" t="s">
        <v>1462</v>
      </c>
      <c r="C225" s="91" t="s">
        <v>1463</v>
      </c>
      <c r="D225" s="92" t="s">
        <v>1464</v>
      </c>
      <c r="E225" s="93">
        <v>0.00748</v>
      </c>
      <c r="F225" s="94">
        <v>61.4</v>
      </c>
      <c r="G225" s="95">
        <v>0.46</v>
      </c>
      <c r="H225" s="94">
        <v>309.4</v>
      </c>
      <c r="I225" s="94">
        <v>2.32</v>
      </c>
      <c r="J225" s="94">
        <v>315.9</v>
      </c>
      <c r="K225" s="95">
        <v>2.37</v>
      </c>
      <c r="L225" s="96"/>
      <c r="M225" s="94">
        <f t="shared" si="6"/>
        <v>5.1521739130434785</v>
      </c>
      <c r="N225" s="92" t="s">
        <v>1465</v>
      </c>
    </row>
    <row r="226" spans="1:14" ht="22.5">
      <c r="A226" s="89">
        <v>195</v>
      </c>
      <c r="B226" s="90" t="s">
        <v>1466</v>
      </c>
      <c r="C226" s="91" t="s">
        <v>1467</v>
      </c>
      <c r="D226" s="92" t="s">
        <v>1231</v>
      </c>
      <c r="E226" s="93">
        <v>2.706</v>
      </c>
      <c r="F226" s="94">
        <v>33.41</v>
      </c>
      <c r="G226" s="95">
        <v>90.41</v>
      </c>
      <c r="H226" s="94">
        <v>129.97</v>
      </c>
      <c r="I226" s="94">
        <v>351.7</v>
      </c>
      <c r="J226" s="94">
        <v>132.8</v>
      </c>
      <c r="K226" s="95">
        <v>359.36</v>
      </c>
      <c r="L226" s="96"/>
      <c r="M226" s="94">
        <f t="shared" si="6"/>
        <v>3.9747815507134168</v>
      </c>
      <c r="N226" s="92" t="s">
        <v>1468</v>
      </c>
    </row>
    <row r="227" spans="1:14" ht="22.5">
      <c r="A227" s="89">
        <v>196</v>
      </c>
      <c r="B227" s="90" t="s">
        <v>1469</v>
      </c>
      <c r="C227" s="91" t="s">
        <v>1470</v>
      </c>
      <c r="D227" s="92" t="s">
        <v>1471</v>
      </c>
      <c r="E227" s="93">
        <v>0.104</v>
      </c>
      <c r="F227" s="94">
        <v>2030</v>
      </c>
      <c r="G227" s="95">
        <v>211.12</v>
      </c>
      <c r="H227" s="94">
        <v>7540</v>
      </c>
      <c r="I227" s="94">
        <v>784.16</v>
      </c>
      <c r="J227" s="94">
        <v>7697.7</v>
      </c>
      <c r="K227" s="95">
        <v>800.57</v>
      </c>
      <c r="L227" s="96"/>
      <c r="M227" s="94">
        <f t="shared" si="6"/>
        <v>3.7920140204622963</v>
      </c>
      <c r="N227" s="92" t="s">
        <v>1472</v>
      </c>
    </row>
    <row r="228" spans="1:14" ht="33.75">
      <c r="A228" s="89">
        <v>197</v>
      </c>
      <c r="B228" s="90" t="s">
        <v>1473</v>
      </c>
      <c r="C228" s="91" t="s">
        <v>1474</v>
      </c>
      <c r="D228" s="92" t="s">
        <v>1475</v>
      </c>
      <c r="E228" s="93">
        <v>54.8214</v>
      </c>
      <c r="F228" s="94">
        <v>1</v>
      </c>
      <c r="G228" s="95">
        <v>54.82</v>
      </c>
      <c r="H228" s="94"/>
      <c r="I228" s="94"/>
      <c r="J228" s="94"/>
      <c r="K228" s="95"/>
      <c r="L228" s="96"/>
      <c r="M228" s="94" t="str">
        <f t="shared" si="6"/>
        <v> </v>
      </c>
      <c r="N228" s="92"/>
    </row>
    <row r="229" spans="1:14" ht="12.75">
      <c r="A229" s="97"/>
      <c r="B229" s="98" t="s">
        <v>1084</v>
      </c>
      <c r="C229" s="99" t="s">
        <v>1476</v>
      </c>
      <c r="D229" s="100" t="s">
        <v>1086</v>
      </c>
      <c r="E229" s="101"/>
      <c r="F229" s="102"/>
      <c r="G229" s="103">
        <v>470112</v>
      </c>
      <c r="H229" s="102"/>
      <c r="I229" s="102"/>
      <c r="J229" s="102"/>
      <c r="K229" s="103">
        <v>1927837</v>
      </c>
      <c r="L229" s="104"/>
      <c r="M229" s="102">
        <f t="shared" si="6"/>
        <v>4.100803638281941</v>
      </c>
      <c r="N229" s="100"/>
    </row>
    <row r="230" spans="1:14" ht="17.25" customHeight="1">
      <c r="A230" s="200" t="s">
        <v>1477</v>
      </c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</row>
    <row r="231" spans="1:14" ht="45">
      <c r="A231" s="89">
        <v>199</v>
      </c>
      <c r="B231" s="90" t="s">
        <v>1478</v>
      </c>
      <c r="C231" s="91" t="s">
        <v>1479</v>
      </c>
      <c r="D231" s="92" t="s">
        <v>1480</v>
      </c>
      <c r="E231" s="93">
        <v>1416.6</v>
      </c>
      <c r="F231" s="94">
        <v>4.8</v>
      </c>
      <c r="G231" s="95">
        <v>6799.68</v>
      </c>
      <c r="H231" s="94"/>
      <c r="I231" s="94"/>
      <c r="J231" s="94">
        <v>22.56</v>
      </c>
      <c r="K231" s="95">
        <v>31958.5</v>
      </c>
      <c r="L231" s="96"/>
      <c r="M231" s="94">
        <f>IF(ISNUMBER(K231/G231),IF(NOT(K231/G231=0),K231/G231," ")," ")</f>
        <v>4.700000588262977</v>
      </c>
      <c r="N231" s="92"/>
    </row>
    <row r="232" spans="1:14" ht="12.75">
      <c r="A232" s="97"/>
      <c r="B232" s="98" t="s">
        <v>1084</v>
      </c>
      <c r="C232" s="99" t="s">
        <v>1159</v>
      </c>
      <c r="D232" s="100" t="s">
        <v>1086</v>
      </c>
      <c r="E232" s="101"/>
      <c r="F232" s="102"/>
      <c r="G232" s="103">
        <v>97782</v>
      </c>
      <c r="H232" s="102"/>
      <c r="I232" s="102"/>
      <c r="J232" s="102"/>
      <c r="K232" s="103">
        <v>556628</v>
      </c>
      <c r="L232" s="104"/>
      <c r="M232" s="102">
        <f>IF(ISNUMBER(K232/G232),IF(NOT(K232/G232=0),K232/G232," ")," ")</f>
        <v>5.692540549385368</v>
      </c>
      <c r="N232" s="100"/>
    </row>
    <row r="233" spans="1:14" ht="17.25" customHeight="1">
      <c r="A233" s="200" t="s">
        <v>1481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</row>
    <row r="234" spans="1:14" ht="22.5">
      <c r="A234" s="89">
        <v>201</v>
      </c>
      <c r="B234" s="90" t="s">
        <v>1482</v>
      </c>
      <c r="C234" s="91" t="s">
        <v>1483</v>
      </c>
      <c r="D234" s="92" t="s">
        <v>1247</v>
      </c>
      <c r="E234" s="93">
        <v>0.21</v>
      </c>
      <c r="F234" s="94">
        <v>36.5</v>
      </c>
      <c r="G234" s="95">
        <v>7.67</v>
      </c>
      <c r="H234" s="94">
        <v>169.13</v>
      </c>
      <c r="I234" s="94">
        <v>35.52</v>
      </c>
      <c r="J234" s="94">
        <v>172.87</v>
      </c>
      <c r="K234" s="95">
        <v>36.3</v>
      </c>
      <c r="L234" s="96"/>
      <c r="M234" s="94">
        <f aca="true" t="shared" si="7" ref="M234:M265">IF(ISNUMBER(K234/G234),IF(NOT(K234/G234=0),K234/G234," ")," ")</f>
        <v>4.732724902216427</v>
      </c>
      <c r="N234" s="92" t="s">
        <v>1484</v>
      </c>
    </row>
    <row r="235" spans="1:14" ht="12.75">
      <c r="A235" s="89">
        <v>202</v>
      </c>
      <c r="B235" s="90" t="s">
        <v>1485</v>
      </c>
      <c r="C235" s="91" t="s">
        <v>1486</v>
      </c>
      <c r="D235" s="92" t="s">
        <v>1487</v>
      </c>
      <c r="E235" s="93">
        <v>76</v>
      </c>
      <c r="F235" s="94">
        <v>108</v>
      </c>
      <c r="G235" s="95">
        <v>8208</v>
      </c>
      <c r="H235" s="94"/>
      <c r="I235" s="94"/>
      <c r="J235" s="94"/>
      <c r="K235" s="95"/>
      <c r="L235" s="96"/>
      <c r="M235" s="94" t="str">
        <f t="shared" si="7"/>
        <v> </v>
      </c>
      <c r="N235" s="92"/>
    </row>
    <row r="236" spans="1:14" ht="56.25">
      <c r="A236" s="89">
        <v>203</v>
      </c>
      <c r="B236" s="90" t="s">
        <v>1488</v>
      </c>
      <c r="C236" s="91" t="s">
        <v>1489</v>
      </c>
      <c r="D236" s="92" t="s">
        <v>1339</v>
      </c>
      <c r="E236" s="93">
        <v>0.502</v>
      </c>
      <c r="F236" s="94">
        <v>38.9</v>
      </c>
      <c r="G236" s="95">
        <v>19.53</v>
      </c>
      <c r="H236" s="94">
        <v>244.6</v>
      </c>
      <c r="I236" s="94">
        <v>122.79</v>
      </c>
      <c r="J236" s="94">
        <v>251.15</v>
      </c>
      <c r="K236" s="95">
        <v>126.08</v>
      </c>
      <c r="L236" s="96"/>
      <c r="M236" s="94">
        <f t="shared" si="7"/>
        <v>6.455709165386584</v>
      </c>
      <c r="N236" s="92" t="s">
        <v>1490</v>
      </c>
    </row>
    <row r="237" spans="1:14" ht="56.25">
      <c r="A237" s="89">
        <v>204</v>
      </c>
      <c r="B237" s="90" t="s">
        <v>1491</v>
      </c>
      <c r="C237" s="91" t="s">
        <v>1492</v>
      </c>
      <c r="D237" s="92" t="s">
        <v>1339</v>
      </c>
      <c r="E237" s="93">
        <v>3</v>
      </c>
      <c r="F237" s="94">
        <v>67.3</v>
      </c>
      <c r="G237" s="95">
        <v>201.9</v>
      </c>
      <c r="H237" s="94">
        <v>423.42</v>
      </c>
      <c r="I237" s="94">
        <v>1270.26</v>
      </c>
      <c r="J237" s="94">
        <v>434.75</v>
      </c>
      <c r="K237" s="95">
        <v>1304.25</v>
      </c>
      <c r="L237" s="96"/>
      <c r="M237" s="94">
        <f t="shared" si="7"/>
        <v>6.459881129271917</v>
      </c>
      <c r="N237" s="92" t="s">
        <v>1493</v>
      </c>
    </row>
    <row r="238" spans="1:14" ht="56.25">
      <c r="A238" s="89">
        <v>205</v>
      </c>
      <c r="B238" s="90" t="s">
        <v>1494</v>
      </c>
      <c r="C238" s="91" t="s">
        <v>1495</v>
      </c>
      <c r="D238" s="92" t="s">
        <v>1339</v>
      </c>
      <c r="E238" s="93">
        <v>0.5</v>
      </c>
      <c r="F238" s="94">
        <v>87.5</v>
      </c>
      <c r="G238" s="95">
        <v>43.75</v>
      </c>
      <c r="H238" s="94">
        <v>550.86</v>
      </c>
      <c r="I238" s="94">
        <v>275.43</v>
      </c>
      <c r="J238" s="94">
        <v>565.6</v>
      </c>
      <c r="K238" s="95">
        <v>282.8</v>
      </c>
      <c r="L238" s="96"/>
      <c r="M238" s="94">
        <f t="shared" si="7"/>
        <v>6.464</v>
      </c>
      <c r="N238" s="92" t="s">
        <v>1496</v>
      </c>
    </row>
    <row r="239" spans="1:14" ht="56.25">
      <c r="A239" s="89">
        <v>206</v>
      </c>
      <c r="B239" s="90" t="s">
        <v>1497</v>
      </c>
      <c r="C239" s="91" t="s">
        <v>1498</v>
      </c>
      <c r="D239" s="92" t="s">
        <v>1339</v>
      </c>
      <c r="E239" s="93">
        <v>7</v>
      </c>
      <c r="F239" s="94">
        <v>113</v>
      </c>
      <c r="G239" s="95">
        <v>791</v>
      </c>
      <c r="H239" s="94">
        <v>707.07</v>
      </c>
      <c r="I239" s="94">
        <v>4949.49</v>
      </c>
      <c r="J239" s="94">
        <v>725.98</v>
      </c>
      <c r="K239" s="95">
        <v>5081.86</v>
      </c>
      <c r="L239" s="96"/>
      <c r="M239" s="94">
        <f t="shared" si="7"/>
        <v>6.424601769911504</v>
      </c>
      <c r="N239" s="92" t="s">
        <v>1499</v>
      </c>
    </row>
    <row r="240" spans="1:14" ht="56.25">
      <c r="A240" s="89">
        <v>207</v>
      </c>
      <c r="B240" s="90" t="s">
        <v>1500</v>
      </c>
      <c r="C240" s="91" t="s">
        <v>1501</v>
      </c>
      <c r="D240" s="92" t="s">
        <v>1339</v>
      </c>
      <c r="E240" s="93">
        <v>36.14</v>
      </c>
      <c r="F240" s="94">
        <v>270</v>
      </c>
      <c r="G240" s="95">
        <v>9757.8</v>
      </c>
      <c r="H240" s="94">
        <v>1710.13</v>
      </c>
      <c r="I240" s="94">
        <v>61804.1</v>
      </c>
      <c r="J240" s="94">
        <v>1755.89</v>
      </c>
      <c r="K240" s="95">
        <v>63457.86</v>
      </c>
      <c r="L240" s="96"/>
      <c r="M240" s="94">
        <f t="shared" si="7"/>
        <v>6.503295824878559</v>
      </c>
      <c r="N240" s="92" t="s">
        <v>1502</v>
      </c>
    </row>
    <row r="241" spans="1:14" ht="56.25">
      <c r="A241" s="89">
        <v>208</v>
      </c>
      <c r="B241" s="90" t="s">
        <v>1503</v>
      </c>
      <c r="C241" s="91" t="s">
        <v>1504</v>
      </c>
      <c r="D241" s="92" t="s">
        <v>1339</v>
      </c>
      <c r="E241" s="93">
        <v>0.502</v>
      </c>
      <c r="F241" s="94">
        <v>256</v>
      </c>
      <c r="G241" s="95">
        <v>128.51</v>
      </c>
      <c r="H241" s="94">
        <v>1623.81</v>
      </c>
      <c r="I241" s="94">
        <v>815.15</v>
      </c>
      <c r="J241" s="94">
        <v>1667.26</v>
      </c>
      <c r="K241" s="95">
        <v>836.96</v>
      </c>
      <c r="L241" s="96"/>
      <c r="M241" s="94">
        <f t="shared" si="7"/>
        <v>6.512800560267684</v>
      </c>
      <c r="N241" s="92" t="s">
        <v>1505</v>
      </c>
    </row>
    <row r="242" spans="1:14" ht="33.75">
      <c r="A242" s="89">
        <v>209</v>
      </c>
      <c r="B242" s="90" t="s">
        <v>1506</v>
      </c>
      <c r="C242" s="91" t="s">
        <v>1507</v>
      </c>
      <c r="D242" s="92" t="s">
        <v>1163</v>
      </c>
      <c r="E242" s="93">
        <v>0.338</v>
      </c>
      <c r="F242" s="94">
        <v>12590</v>
      </c>
      <c r="G242" s="95">
        <v>4255.42</v>
      </c>
      <c r="H242" s="94">
        <v>65305</v>
      </c>
      <c r="I242" s="94">
        <v>22073.09</v>
      </c>
      <c r="J242" s="94">
        <v>66078.03</v>
      </c>
      <c r="K242" s="95">
        <v>22334.37</v>
      </c>
      <c r="L242" s="96"/>
      <c r="M242" s="94">
        <f t="shared" si="7"/>
        <v>5.248452561674288</v>
      </c>
      <c r="N242" s="92" t="s">
        <v>1508</v>
      </c>
    </row>
    <row r="243" spans="1:14" ht="33.75">
      <c r="A243" s="89">
        <v>210</v>
      </c>
      <c r="B243" s="90" t="s">
        <v>1509</v>
      </c>
      <c r="C243" s="91" t="s">
        <v>1510</v>
      </c>
      <c r="D243" s="92" t="s">
        <v>1163</v>
      </c>
      <c r="E243" s="93">
        <v>0.4</v>
      </c>
      <c r="F243" s="94">
        <v>11820</v>
      </c>
      <c r="G243" s="95">
        <v>4728</v>
      </c>
      <c r="H243" s="94">
        <v>59752</v>
      </c>
      <c r="I243" s="94">
        <v>23900.8</v>
      </c>
      <c r="J243" s="94">
        <v>60483.39</v>
      </c>
      <c r="K243" s="95">
        <v>24193.36</v>
      </c>
      <c r="L243" s="96"/>
      <c r="M243" s="94">
        <f t="shared" si="7"/>
        <v>5.117038917089679</v>
      </c>
      <c r="N243" s="92" t="s">
        <v>1511</v>
      </c>
    </row>
    <row r="244" spans="1:14" ht="56.25">
      <c r="A244" s="89">
        <v>211</v>
      </c>
      <c r="B244" s="90" t="s">
        <v>1512</v>
      </c>
      <c r="C244" s="91" t="s">
        <v>1513</v>
      </c>
      <c r="D244" s="92" t="s">
        <v>1423</v>
      </c>
      <c r="E244" s="93">
        <v>1</v>
      </c>
      <c r="F244" s="94">
        <v>2130.69</v>
      </c>
      <c r="G244" s="95">
        <v>2130.69</v>
      </c>
      <c r="H244" s="94">
        <v>18474.58</v>
      </c>
      <c r="I244" s="94">
        <v>18474.58</v>
      </c>
      <c r="J244" s="94">
        <v>18865.17</v>
      </c>
      <c r="K244" s="95">
        <v>18865.17</v>
      </c>
      <c r="L244" s="96"/>
      <c r="M244" s="94">
        <f t="shared" si="7"/>
        <v>8.854019120566576</v>
      </c>
      <c r="N244" s="92" t="s">
        <v>1514</v>
      </c>
    </row>
    <row r="245" spans="1:14" ht="56.25">
      <c r="A245" s="89">
        <v>212</v>
      </c>
      <c r="B245" s="90" t="s">
        <v>1515</v>
      </c>
      <c r="C245" s="91" t="s">
        <v>1516</v>
      </c>
      <c r="D245" s="92" t="s">
        <v>1423</v>
      </c>
      <c r="E245" s="93">
        <v>1</v>
      </c>
      <c r="F245" s="94">
        <v>3996.79</v>
      </c>
      <c r="G245" s="95">
        <v>3996.79</v>
      </c>
      <c r="H245" s="94">
        <v>31355.93</v>
      </c>
      <c r="I245" s="94">
        <v>31355.93</v>
      </c>
      <c r="J245" s="94">
        <v>32026.29</v>
      </c>
      <c r="K245" s="95">
        <v>32026.29</v>
      </c>
      <c r="L245" s="96"/>
      <c r="M245" s="94">
        <f t="shared" si="7"/>
        <v>8.013002934855221</v>
      </c>
      <c r="N245" s="92" t="s">
        <v>1517</v>
      </c>
    </row>
    <row r="246" spans="1:14" ht="45">
      <c r="A246" s="89">
        <v>213</v>
      </c>
      <c r="B246" s="90" t="s">
        <v>1518</v>
      </c>
      <c r="C246" s="91" t="s">
        <v>1387</v>
      </c>
      <c r="D246" s="92" t="s">
        <v>1339</v>
      </c>
      <c r="E246" s="93">
        <v>1</v>
      </c>
      <c r="F246" s="94">
        <v>35.45</v>
      </c>
      <c r="G246" s="95">
        <v>35.45</v>
      </c>
      <c r="H246" s="94">
        <v>184.96</v>
      </c>
      <c r="I246" s="94">
        <v>184.96</v>
      </c>
      <c r="J246" s="94">
        <v>189.25</v>
      </c>
      <c r="K246" s="95">
        <v>189.25</v>
      </c>
      <c r="L246" s="96"/>
      <c r="M246" s="94">
        <f t="shared" si="7"/>
        <v>5.338504936530324</v>
      </c>
      <c r="N246" s="92" t="s">
        <v>1388</v>
      </c>
    </row>
    <row r="247" spans="1:14" ht="45">
      <c r="A247" s="89">
        <v>214</v>
      </c>
      <c r="B247" s="90" t="s">
        <v>1519</v>
      </c>
      <c r="C247" s="91" t="s">
        <v>1520</v>
      </c>
      <c r="D247" s="92" t="s">
        <v>1339</v>
      </c>
      <c r="E247" s="93">
        <v>1</v>
      </c>
      <c r="F247" s="94">
        <v>40.1</v>
      </c>
      <c r="G247" s="95">
        <v>40.1</v>
      </c>
      <c r="H247" s="94">
        <v>245.12</v>
      </c>
      <c r="I247" s="94">
        <v>245.12</v>
      </c>
      <c r="J247" s="94">
        <v>250.96</v>
      </c>
      <c r="K247" s="95">
        <v>250.96</v>
      </c>
      <c r="L247" s="96"/>
      <c r="M247" s="94">
        <f t="shared" si="7"/>
        <v>6.258354114713217</v>
      </c>
      <c r="N247" s="92" t="s">
        <v>1521</v>
      </c>
    </row>
    <row r="248" spans="1:14" ht="33.75">
      <c r="A248" s="89">
        <v>215</v>
      </c>
      <c r="B248" s="90" t="s">
        <v>1522</v>
      </c>
      <c r="C248" s="91" t="s">
        <v>1523</v>
      </c>
      <c r="D248" s="92" t="s">
        <v>1423</v>
      </c>
      <c r="E248" s="93">
        <v>52</v>
      </c>
      <c r="F248" s="94">
        <v>71.41</v>
      </c>
      <c r="G248" s="95">
        <v>3713.32</v>
      </c>
      <c r="H248" s="94">
        <v>292.37</v>
      </c>
      <c r="I248" s="94">
        <v>15203.24</v>
      </c>
      <c r="J248" s="94">
        <v>298.43</v>
      </c>
      <c r="K248" s="95">
        <v>15518.36</v>
      </c>
      <c r="L248" s="96"/>
      <c r="M248" s="94">
        <f t="shared" si="7"/>
        <v>4.179106567707604</v>
      </c>
      <c r="N248" s="92" t="s">
        <v>1524</v>
      </c>
    </row>
    <row r="249" spans="1:14" ht="33.75">
      <c r="A249" s="89">
        <v>216</v>
      </c>
      <c r="B249" s="90" t="s">
        <v>1525</v>
      </c>
      <c r="C249" s="91" t="s">
        <v>1526</v>
      </c>
      <c r="D249" s="92" t="s">
        <v>1179</v>
      </c>
      <c r="E249" s="93">
        <v>0.2938</v>
      </c>
      <c r="F249" s="94">
        <v>551</v>
      </c>
      <c r="G249" s="95">
        <v>161.88</v>
      </c>
      <c r="H249" s="94">
        <v>2190</v>
      </c>
      <c r="I249" s="94">
        <v>643.42</v>
      </c>
      <c r="J249" s="94">
        <v>2593.07</v>
      </c>
      <c r="K249" s="95">
        <v>761.84</v>
      </c>
      <c r="L249" s="96"/>
      <c r="M249" s="94">
        <f t="shared" si="7"/>
        <v>4.706202125030887</v>
      </c>
      <c r="N249" s="92" t="s">
        <v>1527</v>
      </c>
    </row>
    <row r="250" spans="1:14" ht="33.75">
      <c r="A250" s="89">
        <v>217</v>
      </c>
      <c r="B250" s="90" t="s">
        <v>1528</v>
      </c>
      <c r="C250" s="91" t="s">
        <v>1529</v>
      </c>
      <c r="D250" s="92" t="s">
        <v>1179</v>
      </c>
      <c r="E250" s="93">
        <v>0.816</v>
      </c>
      <c r="F250" s="94">
        <v>578</v>
      </c>
      <c r="G250" s="95">
        <v>471.65</v>
      </c>
      <c r="H250" s="94">
        <v>2348</v>
      </c>
      <c r="I250" s="94">
        <v>1915.97</v>
      </c>
      <c r="J250" s="94">
        <v>2754.23</v>
      </c>
      <c r="K250" s="95">
        <v>2247.45</v>
      </c>
      <c r="L250" s="96"/>
      <c r="M250" s="94">
        <f t="shared" si="7"/>
        <v>4.765080038163893</v>
      </c>
      <c r="N250" s="92" t="s">
        <v>1530</v>
      </c>
    </row>
    <row r="251" spans="1:14" ht="56.25">
      <c r="A251" s="89">
        <v>218</v>
      </c>
      <c r="B251" s="90" t="s">
        <v>1531</v>
      </c>
      <c r="C251" s="91" t="s">
        <v>1532</v>
      </c>
      <c r="D251" s="92" t="s">
        <v>1163</v>
      </c>
      <c r="E251" s="93">
        <v>37.978</v>
      </c>
      <c r="F251" s="94">
        <v>538</v>
      </c>
      <c r="G251" s="95">
        <v>20432.16</v>
      </c>
      <c r="H251" s="94">
        <v>2347</v>
      </c>
      <c r="I251" s="94">
        <v>89134.37</v>
      </c>
      <c r="J251" s="94">
        <v>2506.74</v>
      </c>
      <c r="K251" s="95">
        <v>95200.97</v>
      </c>
      <c r="L251" s="96"/>
      <c r="M251" s="94">
        <f t="shared" si="7"/>
        <v>4.6593688577223356</v>
      </c>
      <c r="N251" s="92" t="s">
        <v>1533</v>
      </c>
    </row>
    <row r="252" spans="1:14" ht="33.75">
      <c r="A252" s="89">
        <v>219</v>
      </c>
      <c r="B252" s="90" t="s">
        <v>1534</v>
      </c>
      <c r="C252" s="91" t="s">
        <v>1535</v>
      </c>
      <c r="D252" s="92" t="s">
        <v>1423</v>
      </c>
      <c r="E252" s="93">
        <v>3</v>
      </c>
      <c r="F252" s="94">
        <v>103.75</v>
      </c>
      <c r="G252" s="95">
        <v>311.25</v>
      </c>
      <c r="H252" s="94">
        <v>239.83</v>
      </c>
      <c r="I252" s="94">
        <v>719.49</v>
      </c>
      <c r="J252" s="94">
        <v>244.75</v>
      </c>
      <c r="K252" s="95">
        <v>734.25</v>
      </c>
      <c r="L252" s="96"/>
      <c r="M252" s="94">
        <f t="shared" si="7"/>
        <v>2.3590361445783135</v>
      </c>
      <c r="N252" s="92" t="s">
        <v>1446</v>
      </c>
    </row>
    <row r="253" spans="1:14" ht="33.75">
      <c r="A253" s="89">
        <v>220</v>
      </c>
      <c r="B253" s="90" t="s">
        <v>1536</v>
      </c>
      <c r="C253" s="91" t="s">
        <v>1537</v>
      </c>
      <c r="D253" s="92" t="s">
        <v>1423</v>
      </c>
      <c r="E253" s="93">
        <v>10</v>
      </c>
      <c r="F253" s="94">
        <v>103.73</v>
      </c>
      <c r="G253" s="95">
        <v>1037.3</v>
      </c>
      <c r="H253" s="94">
        <v>388.98</v>
      </c>
      <c r="I253" s="94">
        <v>3889.8</v>
      </c>
      <c r="J253" s="94">
        <v>396.79</v>
      </c>
      <c r="K253" s="95">
        <v>3967.9</v>
      </c>
      <c r="L253" s="96"/>
      <c r="M253" s="94">
        <f t="shared" si="7"/>
        <v>3.82521931938687</v>
      </c>
      <c r="N253" s="92" t="s">
        <v>1538</v>
      </c>
    </row>
    <row r="254" spans="1:14" ht="33.75">
      <c r="A254" s="89">
        <v>221</v>
      </c>
      <c r="B254" s="90" t="s">
        <v>1539</v>
      </c>
      <c r="C254" s="91" t="s">
        <v>1540</v>
      </c>
      <c r="D254" s="92" t="s">
        <v>1423</v>
      </c>
      <c r="E254" s="93">
        <v>5</v>
      </c>
      <c r="F254" s="94">
        <v>205.56</v>
      </c>
      <c r="G254" s="95">
        <v>1027.8</v>
      </c>
      <c r="H254" s="94">
        <v>655.93</v>
      </c>
      <c r="I254" s="94">
        <v>3279.65</v>
      </c>
      <c r="J254" s="94">
        <v>669.11</v>
      </c>
      <c r="K254" s="95">
        <v>3345.55</v>
      </c>
      <c r="L254" s="96"/>
      <c r="M254" s="94">
        <f t="shared" si="7"/>
        <v>3.255059350068107</v>
      </c>
      <c r="N254" s="92" t="s">
        <v>1541</v>
      </c>
    </row>
    <row r="255" spans="1:14" ht="33.75">
      <c r="A255" s="89">
        <v>222</v>
      </c>
      <c r="B255" s="90" t="s">
        <v>1542</v>
      </c>
      <c r="C255" s="91" t="s">
        <v>1543</v>
      </c>
      <c r="D255" s="92" t="s">
        <v>1423</v>
      </c>
      <c r="E255" s="93">
        <v>8</v>
      </c>
      <c r="F255" s="94">
        <v>560.47</v>
      </c>
      <c r="G255" s="95">
        <v>4483.76</v>
      </c>
      <c r="H255" s="94">
        <v>1645.76</v>
      </c>
      <c r="I255" s="94">
        <v>13166.08</v>
      </c>
      <c r="J255" s="94">
        <v>1678.79</v>
      </c>
      <c r="K255" s="95">
        <v>13430.32</v>
      </c>
      <c r="L255" s="96"/>
      <c r="M255" s="94">
        <f t="shared" si="7"/>
        <v>2.995325351936767</v>
      </c>
      <c r="N255" s="92" t="s">
        <v>1544</v>
      </c>
    </row>
    <row r="256" spans="1:14" ht="33.75">
      <c r="A256" s="89">
        <v>223</v>
      </c>
      <c r="B256" s="90" t="s">
        <v>1545</v>
      </c>
      <c r="C256" s="91" t="s">
        <v>1546</v>
      </c>
      <c r="D256" s="92" t="s">
        <v>1423</v>
      </c>
      <c r="E256" s="93">
        <v>22</v>
      </c>
      <c r="F256" s="94">
        <v>1130.52</v>
      </c>
      <c r="G256" s="95">
        <v>24871.44</v>
      </c>
      <c r="H256" s="94">
        <v>2478.81</v>
      </c>
      <c r="I256" s="94">
        <v>54533.82</v>
      </c>
      <c r="J256" s="94">
        <v>2528.55</v>
      </c>
      <c r="K256" s="95">
        <v>55628.1</v>
      </c>
      <c r="L256" s="96"/>
      <c r="M256" s="94">
        <f t="shared" si="7"/>
        <v>2.236625623606836</v>
      </c>
      <c r="N256" s="92" t="s">
        <v>1547</v>
      </c>
    </row>
    <row r="257" spans="1:14" ht="33.75">
      <c r="A257" s="89">
        <v>224</v>
      </c>
      <c r="B257" s="90" t="s">
        <v>1548</v>
      </c>
      <c r="C257" s="91" t="s">
        <v>1549</v>
      </c>
      <c r="D257" s="92" t="s">
        <v>1423</v>
      </c>
      <c r="E257" s="93">
        <v>1</v>
      </c>
      <c r="F257" s="94">
        <v>385</v>
      </c>
      <c r="G257" s="95">
        <v>385</v>
      </c>
      <c r="H257" s="94">
        <v>705.25</v>
      </c>
      <c r="I257" s="94">
        <v>705.25</v>
      </c>
      <c r="J257" s="94">
        <v>720.48</v>
      </c>
      <c r="K257" s="95">
        <v>720.48</v>
      </c>
      <c r="L257" s="96"/>
      <c r="M257" s="94">
        <f t="shared" si="7"/>
        <v>1.8713766233766234</v>
      </c>
      <c r="N257" s="92" t="s">
        <v>1192</v>
      </c>
    </row>
    <row r="258" spans="1:14" ht="22.5">
      <c r="A258" s="89">
        <v>225</v>
      </c>
      <c r="B258" s="90" t="s">
        <v>1550</v>
      </c>
      <c r="C258" s="91" t="s">
        <v>1551</v>
      </c>
      <c r="D258" s="92" t="s">
        <v>1423</v>
      </c>
      <c r="E258" s="93">
        <v>2</v>
      </c>
      <c r="F258" s="94">
        <v>700</v>
      </c>
      <c r="G258" s="95">
        <v>1400</v>
      </c>
      <c r="H258" s="94">
        <v>2152.54</v>
      </c>
      <c r="I258" s="94">
        <v>4305.08</v>
      </c>
      <c r="J258" s="94">
        <v>2196.49</v>
      </c>
      <c r="K258" s="95">
        <v>4392.98</v>
      </c>
      <c r="L258" s="96"/>
      <c r="M258" s="94">
        <f t="shared" si="7"/>
        <v>3.1378428571428567</v>
      </c>
      <c r="N258" s="92" t="s">
        <v>1552</v>
      </c>
    </row>
    <row r="259" spans="1:14" ht="33.75">
      <c r="A259" s="89">
        <v>226</v>
      </c>
      <c r="B259" s="90" t="s">
        <v>1550</v>
      </c>
      <c r="C259" s="91" t="s">
        <v>1553</v>
      </c>
      <c r="D259" s="92" t="s">
        <v>1423</v>
      </c>
      <c r="E259" s="93">
        <v>1</v>
      </c>
      <c r="F259" s="94">
        <v>700</v>
      </c>
      <c r="G259" s="95">
        <v>700</v>
      </c>
      <c r="H259" s="94">
        <v>2152.54</v>
      </c>
      <c r="I259" s="94">
        <v>2152.54</v>
      </c>
      <c r="J259" s="94">
        <v>2196.49</v>
      </c>
      <c r="K259" s="95">
        <v>2196.49</v>
      </c>
      <c r="L259" s="96"/>
      <c r="M259" s="94">
        <f t="shared" si="7"/>
        <v>3.1378428571428567</v>
      </c>
      <c r="N259" s="92" t="s">
        <v>1552</v>
      </c>
    </row>
    <row r="260" spans="1:14" ht="33.75">
      <c r="A260" s="89">
        <v>227</v>
      </c>
      <c r="B260" s="90" t="s">
        <v>1550</v>
      </c>
      <c r="C260" s="91" t="s">
        <v>1554</v>
      </c>
      <c r="D260" s="92" t="s">
        <v>1423</v>
      </c>
      <c r="E260" s="93">
        <v>1</v>
      </c>
      <c r="F260" s="94">
        <v>700</v>
      </c>
      <c r="G260" s="95">
        <v>700</v>
      </c>
      <c r="H260" s="94">
        <v>2152.54</v>
      </c>
      <c r="I260" s="94">
        <v>2152.54</v>
      </c>
      <c r="J260" s="94">
        <v>2196.49</v>
      </c>
      <c r="K260" s="95">
        <v>2196.49</v>
      </c>
      <c r="L260" s="96"/>
      <c r="M260" s="94">
        <f t="shared" si="7"/>
        <v>3.1378428571428567</v>
      </c>
      <c r="N260" s="92" t="s">
        <v>1552</v>
      </c>
    </row>
    <row r="261" spans="1:14" ht="33.75">
      <c r="A261" s="89">
        <v>228</v>
      </c>
      <c r="B261" s="90" t="s">
        <v>1555</v>
      </c>
      <c r="C261" s="91" t="s">
        <v>1556</v>
      </c>
      <c r="D261" s="92" t="s">
        <v>1423</v>
      </c>
      <c r="E261" s="93">
        <v>2</v>
      </c>
      <c r="F261" s="94">
        <v>975</v>
      </c>
      <c r="G261" s="95">
        <v>1950</v>
      </c>
      <c r="H261" s="94">
        <v>3448.31</v>
      </c>
      <c r="I261" s="94">
        <v>6896.62</v>
      </c>
      <c r="J261" s="94">
        <v>3518.59</v>
      </c>
      <c r="K261" s="95">
        <v>7037.18</v>
      </c>
      <c r="L261" s="96"/>
      <c r="M261" s="94">
        <f t="shared" si="7"/>
        <v>3.6088102564102567</v>
      </c>
      <c r="N261" s="92" t="s">
        <v>1557</v>
      </c>
    </row>
    <row r="262" spans="1:14" ht="22.5">
      <c r="A262" s="89">
        <v>229</v>
      </c>
      <c r="B262" s="90" t="s">
        <v>1558</v>
      </c>
      <c r="C262" s="91" t="s">
        <v>1559</v>
      </c>
      <c r="D262" s="92" t="s">
        <v>1442</v>
      </c>
      <c r="E262" s="93">
        <v>5.1</v>
      </c>
      <c r="F262" s="94">
        <v>21.5</v>
      </c>
      <c r="G262" s="95">
        <v>109.65</v>
      </c>
      <c r="H262" s="94">
        <v>754.2</v>
      </c>
      <c r="I262" s="94">
        <v>3846.42</v>
      </c>
      <c r="J262" s="94">
        <v>769.33</v>
      </c>
      <c r="K262" s="95">
        <v>3923.58</v>
      </c>
      <c r="L262" s="96"/>
      <c r="M262" s="94">
        <f t="shared" si="7"/>
        <v>35.78276333789329</v>
      </c>
      <c r="N262" s="92" t="s">
        <v>1560</v>
      </c>
    </row>
    <row r="263" spans="1:14" ht="12.75">
      <c r="A263" s="89">
        <v>230</v>
      </c>
      <c r="B263" s="90" t="s">
        <v>1561</v>
      </c>
      <c r="C263" s="91" t="s">
        <v>1562</v>
      </c>
      <c r="D263" s="92" t="s">
        <v>1423</v>
      </c>
      <c r="E263" s="93">
        <v>1</v>
      </c>
      <c r="F263" s="94">
        <v>700</v>
      </c>
      <c r="G263" s="95">
        <v>700</v>
      </c>
      <c r="H263" s="94">
        <v>2152.54</v>
      </c>
      <c r="I263" s="94">
        <v>2152.54</v>
      </c>
      <c r="J263" s="94">
        <v>2198.53</v>
      </c>
      <c r="K263" s="95">
        <v>2198.53</v>
      </c>
      <c r="L263" s="96"/>
      <c r="M263" s="94">
        <f t="shared" si="7"/>
        <v>3.1407571428571432</v>
      </c>
      <c r="N263" s="92" t="s">
        <v>1552</v>
      </c>
    </row>
    <row r="264" spans="1:14" ht="12.75">
      <c r="A264" s="89">
        <v>231</v>
      </c>
      <c r="B264" s="90" t="s">
        <v>1563</v>
      </c>
      <c r="C264" s="91" t="s">
        <v>1564</v>
      </c>
      <c r="D264" s="92" t="s">
        <v>1423</v>
      </c>
      <c r="E264" s="93">
        <v>1</v>
      </c>
      <c r="F264" s="94">
        <v>975</v>
      </c>
      <c r="G264" s="95">
        <v>975</v>
      </c>
      <c r="H264" s="94">
        <v>3448.31</v>
      </c>
      <c r="I264" s="94">
        <v>3448.31</v>
      </c>
      <c r="J264" s="94">
        <v>3524.14</v>
      </c>
      <c r="K264" s="95">
        <v>3524.14</v>
      </c>
      <c r="L264" s="96"/>
      <c r="M264" s="94">
        <f t="shared" si="7"/>
        <v>3.614502564102564</v>
      </c>
      <c r="N264" s="92" t="s">
        <v>1557</v>
      </c>
    </row>
    <row r="265" spans="1:14" ht="33.75">
      <c r="A265" s="89">
        <v>232</v>
      </c>
      <c r="B265" s="90" t="s">
        <v>1565</v>
      </c>
      <c r="C265" s="91" t="s">
        <v>1566</v>
      </c>
      <c r="D265" s="92" t="s">
        <v>1423</v>
      </c>
      <c r="E265" s="93">
        <v>4</v>
      </c>
      <c r="F265" s="94">
        <v>40.82</v>
      </c>
      <c r="G265" s="95">
        <v>163.28</v>
      </c>
      <c r="H265" s="94">
        <v>55.93</v>
      </c>
      <c r="I265" s="94">
        <v>223.72</v>
      </c>
      <c r="J265" s="94">
        <v>57.11</v>
      </c>
      <c r="K265" s="95">
        <v>228.44</v>
      </c>
      <c r="L265" s="96"/>
      <c r="M265" s="94">
        <f t="shared" si="7"/>
        <v>1.3990690837824595</v>
      </c>
      <c r="N265" s="92" t="s">
        <v>1567</v>
      </c>
    </row>
    <row r="266" spans="1:14" ht="33.75">
      <c r="A266" s="89">
        <v>233</v>
      </c>
      <c r="B266" s="90" t="s">
        <v>1568</v>
      </c>
      <c r="C266" s="91" t="s">
        <v>1569</v>
      </c>
      <c r="D266" s="92" t="s">
        <v>1423</v>
      </c>
      <c r="E266" s="93">
        <v>3</v>
      </c>
      <c r="F266" s="94">
        <v>101.47</v>
      </c>
      <c r="G266" s="95">
        <v>304.41</v>
      </c>
      <c r="H266" s="94">
        <v>182.2</v>
      </c>
      <c r="I266" s="94">
        <v>546.6</v>
      </c>
      <c r="J266" s="94">
        <v>185.95</v>
      </c>
      <c r="K266" s="95">
        <v>557.85</v>
      </c>
      <c r="L266" s="96"/>
      <c r="M266" s="94">
        <f aca="true" t="shared" si="8" ref="M266:M283">IF(ISNUMBER(K266/G266),IF(NOT(K266/G266=0),K266/G266," ")," ")</f>
        <v>1.8325613481817284</v>
      </c>
      <c r="N266" s="92" t="s">
        <v>1570</v>
      </c>
    </row>
    <row r="267" spans="1:14" ht="33.75">
      <c r="A267" s="89">
        <v>234</v>
      </c>
      <c r="B267" s="90" t="s">
        <v>1571</v>
      </c>
      <c r="C267" s="91" t="s">
        <v>1572</v>
      </c>
      <c r="D267" s="92" t="s">
        <v>1423</v>
      </c>
      <c r="E267" s="93">
        <v>5</v>
      </c>
      <c r="F267" s="94">
        <v>211.43</v>
      </c>
      <c r="G267" s="95">
        <v>1057.15</v>
      </c>
      <c r="H267" s="94">
        <v>461.02</v>
      </c>
      <c r="I267" s="94">
        <v>2305.1</v>
      </c>
      <c r="J267" s="94">
        <v>470.4</v>
      </c>
      <c r="K267" s="95">
        <v>2352</v>
      </c>
      <c r="L267" s="96"/>
      <c r="M267" s="94">
        <f t="shared" si="8"/>
        <v>2.224849832095729</v>
      </c>
      <c r="N267" s="92" t="s">
        <v>1573</v>
      </c>
    </row>
    <row r="268" spans="1:14" ht="33.75">
      <c r="A268" s="89">
        <v>235</v>
      </c>
      <c r="B268" s="90" t="s">
        <v>1574</v>
      </c>
      <c r="C268" s="91" t="s">
        <v>1575</v>
      </c>
      <c r="D268" s="92" t="s">
        <v>1423</v>
      </c>
      <c r="E268" s="93">
        <v>2</v>
      </c>
      <c r="F268" s="94">
        <v>817.75</v>
      </c>
      <c r="G268" s="95">
        <v>1635.5</v>
      </c>
      <c r="H268" s="94">
        <v>2116.95</v>
      </c>
      <c r="I268" s="94">
        <v>4233.9</v>
      </c>
      <c r="J268" s="94">
        <v>2159.42</v>
      </c>
      <c r="K268" s="95">
        <v>4318.84</v>
      </c>
      <c r="L268" s="96"/>
      <c r="M268" s="94">
        <f t="shared" si="8"/>
        <v>2.6406848058697645</v>
      </c>
      <c r="N268" s="92" t="s">
        <v>1576</v>
      </c>
    </row>
    <row r="269" spans="1:14" ht="33.75">
      <c r="A269" s="89">
        <v>236</v>
      </c>
      <c r="B269" s="90" t="s">
        <v>1577</v>
      </c>
      <c r="C269" s="91" t="s">
        <v>1578</v>
      </c>
      <c r="D269" s="92" t="s">
        <v>1423</v>
      </c>
      <c r="E269" s="93">
        <v>9</v>
      </c>
      <c r="F269" s="94">
        <v>2056.5</v>
      </c>
      <c r="G269" s="95">
        <v>18508.5</v>
      </c>
      <c r="H269" s="94">
        <v>3916.95</v>
      </c>
      <c r="I269" s="94">
        <v>35252.55</v>
      </c>
      <c r="J269" s="94">
        <v>3995.46</v>
      </c>
      <c r="K269" s="95">
        <v>35959.14</v>
      </c>
      <c r="L269" s="96"/>
      <c r="M269" s="94">
        <f t="shared" si="8"/>
        <v>1.9428446389496716</v>
      </c>
      <c r="N269" s="92" t="s">
        <v>1579</v>
      </c>
    </row>
    <row r="270" spans="1:14" ht="33.75">
      <c r="A270" s="89">
        <v>237</v>
      </c>
      <c r="B270" s="90" t="s">
        <v>1580</v>
      </c>
      <c r="C270" s="91" t="s">
        <v>1581</v>
      </c>
      <c r="D270" s="92" t="s">
        <v>1423</v>
      </c>
      <c r="E270" s="93">
        <v>23</v>
      </c>
      <c r="F270" s="94">
        <v>434</v>
      </c>
      <c r="G270" s="95">
        <v>9982</v>
      </c>
      <c r="H270" s="94">
        <v>1811.02</v>
      </c>
      <c r="I270" s="94">
        <v>41653.46</v>
      </c>
      <c r="J270" s="94">
        <v>1847.56</v>
      </c>
      <c r="K270" s="95">
        <v>42493.88</v>
      </c>
      <c r="L270" s="96"/>
      <c r="M270" s="94">
        <f t="shared" si="8"/>
        <v>4.257050691244239</v>
      </c>
      <c r="N270" s="92" t="s">
        <v>1582</v>
      </c>
    </row>
    <row r="271" spans="1:14" ht="33.75">
      <c r="A271" s="89">
        <v>238</v>
      </c>
      <c r="B271" s="90" t="s">
        <v>1583</v>
      </c>
      <c r="C271" s="91" t="s">
        <v>1584</v>
      </c>
      <c r="D271" s="92" t="s">
        <v>1423</v>
      </c>
      <c r="E271" s="93">
        <v>3</v>
      </c>
      <c r="F271" s="94">
        <v>457</v>
      </c>
      <c r="G271" s="95">
        <v>1371</v>
      </c>
      <c r="H271" s="94">
        <v>2996.61</v>
      </c>
      <c r="I271" s="94">
        <v>8989.83</v>
      </c>
      <c r="J271" s="94">
        <v>3057.06</v>
      </c>
      <c r="K271" s="95">
        <v>9171.18</v>
      </c>
      <c r="L271" s="96"/>
      <c r="M271" s="94">
        <f t="shared" si="8"/>
        <v>6.689409190371991</v>
      </c>
      <c r="N271" s="92" t="s">
        <v>1585</v>
      </c>
    </row>
    <row r="272" spans="1:14" ht="22.5">
      <c r="A272" s="89">
        <v>239</v>
      </c>
      <c r="B272" s="90" t="s">
        <v>1586</v>
      </c>
      <c r="C272" s="91" t="s">
        <v>1587</v>
      </c>
      <c r="D272" s="92" t="s">
        <v>1423</v>
      </c>
      <c r="E272" s="93">
        <v>3</v>
      </c>
      <c r="F272" s="94">
        <v>758.88</v>
      </c>
      <c r="G272" s="95">
        <v>2276.64</v>
      </c>
      <c r="H272" s="94">
        <v>2009.32</v>
      </c>
      <c r="I272" s="94">
        <v>6027.96</v>
      </c>
      <c r="J272" s="94">
        <v>2049.78</v>
      </c>
      <c r="K272" s="95">
        <v>6149.34</v>
      </c>
      <c r="L272" s="96"/>
      <c r="M272" s="94">
        <f t="shared" si="8"/>
        <v>2.701059456040481</v>
      </c>
      <c r="N272" s="92" t="s">
        <v>1588</v>
      </c>
    </row>
    <row r="273" spans="1:14" ht="45">
      <c r="A273" s="89">
        <v>240</v>
      </c>
      <c r="B273" s="90" t="s">
        <v>1589</v>
      </c>
      <c r="C273" s="91" t="s">
        <v>1590</v>
      </c>
      <c r="D273" s="92" t="s">
        <v>1423</v>
      </c>
      <c r="E273" s="93">
        <v>1</v>
      </c>
      <c r="F273" s="94">
        <v>256.76</v>
      </c>
      <c r="G273" s="95">
        <v>256.76</v>
      </c>
      <c r="H273" s="94">
        <v>705.93</v>
      </c>
      <c r="I273" s="94">
        <v>705.93</v>
      </c>
      <c r="J273" s="94">
        <v>720.2</v>
      </c>
      <c r="K273" s="95">
        <v>720.2</v>
      </c>
      <c r="L273" s="96"/>
      <c r="M273" s="94">
        <f t="shared" si="8"/>
        <v>2.804954042685777</v>
      </c>
      <c r="N273" s="92" t="s">
        <v>1591</v>
      </c>
    </row>
    <row r="274" spans="1:14" ht="45">
      <c r="A274" s="89">
        <v>241</v>
      </c>
      <c r="B274" s="90" t="s">
        <v>1592</v>
      </c>
      <c r="C274" s="91" t="s">
        <v>1593</v>
      </c>
      <c r="D274" s="92" t="s">
        <v>1423</v>
      </c>
      <c r="E274" s="93">
        <v>4</v>
      </c>
      <c r="F274" s="94">
        <v>562.22</v>
      </c>
      <c r="G274" s="95">
        <v>2248.88</v>
      </c>
      <c r="H274" s="94">
        <v>1872.03</v>
      </c>
      <c r="I274" s="94">
        <v>7488.12</v>
      </c>
      <c r="J274" s="94">
        <v>1909.69</v>
      </c>
      <c r="K274" s="95">
        <v>7638.76</v>
      </c>
      <c r="L274" s="96"/>
      <c r="M274" s="94">
        <f t="shared" si="8"/>
        <v>3.396695243854719</v>
      </c>
      <c r="N274" s="92" t="s">
        <v>1594</v>
      </c>
    </row>
    <row r="275" spans="1:14" ht="33.75">
      <c r="A275" s="89">
        <v>242</v>
      </c>
      <c r="B275" s="90" t="s">
        <v>1595</v>
      </c>
      <c r="C275" s="91" t="s">
        <v>1596</v>
      </c>
      <c r="D275" s="92" t="s">
        <v>1423</v>
      </c>
      <c r="E275" s="93">
        <v>1</v>
      </c>
      <c r="F275" s="94">
        <v>489.12</v>
      </c>
      <c r="G275" s="95">
        <v>489.12</v>
      </c>
      <c r="H275" s="94">
        <v>1656.78</v>
      </c>
      <c r="I275" s="94">
        <v>1656.78</v>
      </c>
      <c r="J275" s="94">
        <v>1690.13</v>
      </c>
      <c r="K275" s="95">
        <v>1690.13</v>
      </c>
      <c r="L275" s="96"/>
      <c r="M275" s="94">
        <f t="shared" si="8"/>
        <v>3.455450605168466</v>
      </c>
      <c r="N275" s="92" t="s">
        <v>1597</v>
      </c>
    </row>
    <row r="276" spans="1:14" ht="33.75">
      <c r="A276" s="89">
        <v>243</v>
      </c>
      <c r="B276" s="90" t="s">
        <v>1598</v>
      </c>
      <c r="C276" s="91" t="s">
        <v>1599</v>
      </c>
      <c r="D276" s="92" t="s">
        <v>1464</v>
      </c>
      <c r="E276" s="93">
        <v>7.9</v>
      </c>
      <c r="F276" s="94">
        <v>183</v>
      </c>
      <c r="G276" s="95">
        <v>1445.7</v>
      </c>
      <c r="H276" s="94">
        <v>920.6</v>
      </c>
      <c r="I276" s="94">
        <v>7272.74</v>
      </c>
      <c r="J276" s="94">
        <v>941.27</v>
      </c>
      <c r="K276" s="95">
        <v>7436.03</v>
      </c>
      <c r="L276" s="96"/>
      <c r="M276" s="94">
        <f t="shared" si="8"/>
        <v>5.143549837448987</v>
      </c>
      <c r="N276" s="92" t="s">
        <v>1600</v>
      </c>
    </row>
    <row r="277" spans="1:14" ht="22.5">
      <c r="A277" s="89">
        <v>244</v>
      </c>
      <c r="B277" s="90" t="s">
        <v>1601</v>
      </c>
      <c r="C277" s="91" t="s">
        <v>1602</v>
      </c>
      <c r="D277" s="92" t="s">
        <v>1464</v>
      </c>
      <c r="E277" s="93">
        <v>55.985</v>
      </c>
      <c r="F277" s="94">
        <v>81.4</v>
      </c>
      <c r="G277" s="95">
        <v>4557.18</v>
      </c>
      <c r="H277" s="94">
        <v>474.9</v>
      </c>
      <c r="I277" s="94">
        <v>26587.28</v>
      </c>
      <c r="J277" s="94">
        <v>485.31</v>
      </c>
      <c r="K277" s="95">
        <v>27170.08</v>
      </c>
      <c r="L277" s="96"/>
      <c r="M277" s="94">
        <f t="shared" si="8"/>
        <v>5.962037926963605</v>
      </c>
      <c r="N277" s="92" t="s">
        <v>1603</v>
      </c>
    </row>
    <row r="278" spans="1:14" ht="22.5">
      <c r="A278" s="89">
        <v>245</v>
      </c>
      <c r="B278" s="90" t="s">
        <v>1604</v>
      </c>
      <c r="C278" s="91" t="s">
        <v>1605</v>
      </c>
      <c r="D278" s="92" t="s">
        <v>1464</v>
      </c>
      <c r="E278" s="93">
        <v>7.9</v>
      </c>
      <c r="F278" s="94">
        <v>300</v>
      </c>
      <c r="G278" s="95">
        <v>2370</v>
      </c>
      <c r="H278" s="94">
        <v>1800.3</v>
      </c>
      <c r="I278" s="94">
        <v>14222.37</v>
      </c>
      <c r="J278" s="94">
        <v>1839.73</v>
      </c>
      <c r="K278" s="95">
        <v>14533.87</v>
      </c>
      <c r="L278" s="96"/>
      <c r="M278" s="94">
        <f t="shared" si="8"/>
        <v>6.132434599156118</v>
      </c>
      <c r="N278" s="92" t="s">
        <v>1606</v>
      </c>
    </row>
    <row r="279" spans="1:14" ht="12.75">
      <c r="A279" s="89">
        <v>246</v>
      </c>
      <c r="B279" s="90" t="s">
        <v>1607</v>
      </c>
      <c r="C279" s="91" t="s">
        <v>1608</v>
      </c>
      <c r="D279" s="92" t="s">
        <v>1609</v>
      </c>
      <c r="E279" s="93">
        <v>1.2</v>
      </c>
      <c r="F279" s="94">
        <v>416</v>
      </c>
      <c r="G279" s="95">
        <v>499.2</v>
      </c>
      <c r="H279" s="94">
        <v>3634</v>
      </c>
      <c r="I279" s="94">
        <v>4360.8</v>
      </c>
      <c r="J279" s="94">
        <v>3708.41</v>
      </c>
      <c r="K279" s="95">
        <v>4450.09</v>
      </c>
      <c r="L279" s="96"/>
      <c r="M279" s="94">
        <f t="shared" si="8"/>
        <v>8.914443108974359</v>
      </c>
      <c r="N279" s="92" t="s">
        <v>1610</v>
      </c>
    </row>
    <row r="280" spans="1:14" ht="12.75">
      <c r="A280" s="89">
        <v>247</v>
      </c>
      <c r="B280" s="90" t="s">
        <v>1611</v>
      </c>
      <c r="C280" s="91" t="s">
        <v>1612</v>
      </c>
      <c r="D280" s="92" t="s">
        <v>1339</v>
      </c>
      <c r="E280" s="93">
        <v>1993.35</v>
      </c>
      <c r="F280" s="94">
        <v>0.3</v>
      </c>
      <c r="G280" s="95">
        <v>598.01</v>
      </c>
      <c r="H280" s="94">
        <v>1.14</v>
      </c>
      <c r="I280" s="94">
        <v>2272.42</v>
      </c>
      <c r="J280" s="94">
        <v>1.16</v>
      </c>
      <c r="K280" s="95">
        <v>2312.29</v>
      </c>
      <c r="L280" s="96"/>
      <c r="M280" s="94">
        <f t="shared" si="8"/>
        <v>3.8666410260697983</v>
      </c>
      <c r="N280" s="92" t="s">
        <v>1613</v>
      </c>
    </row>
    <row r="281" spans="1:14" ht="22.5">
      <c r="A281" s="89">
        <v>248</v>
      </c>
      <c r="B281" s="90" t="s">
        <v>1614</v>
      </c>
      <c r="C281" s="91" t="s">
        <v>1615</v>
      </c>
      <c r="D281" s="92" t="s">
        <v>1339</v>
      </c>
      <c r="E281" s="93">
        <v>1993.35</v>
      </c>
      <c r="F281" s="94">
        <v>1.17</v>
      </c>
      <c r="G281" s="95">
        <v>2332.22</v>
      </c>
      <c r="H281" s="94">
        <v>5.01</v>
      </c>
      <c r="I281" s="94">
        <v>9986.68</v>
      </c>
      <c r="J281" s="94">
        <v>5.11</v>
      </c>
      <c r="K281" s="95">
        <v>10186.02</v>
      </c>
      <c r="L281" s="96"/>
      <c r="M281" s="94">
        <f t="shared" si="8"/>
        <v>4.3675210743411865</v>
      </c>
      <c r="N281" s="92" t="s">
        <v>1616</v>
      </c>
    </row>
    <row r="282" spans="1:14" ht="33.75">
      <c r="A282" s="89">
        <v>249</v>
      </c>
      <c r="B282" s="90" t="s">
        <v>1617</v>
      </c>
      <c r="C282" s="91" t="s">
        <v>1618</v>
      </c>
      <c r="D282" s="92" t="s">
        <v>1339</v>
      </c>
      <c r="E282" s="93">
        <v>642.24</v>
      </c>
      <c r="F282" s="94">
        <v>64.02</v>
      </c>
      <c r="G282" s="95">
        <v>41116.2</v>
      </c>
      <c r="H282" s="94">
        <v>351.69</v>
      </c>
      <c r="I282" s="94">
        <v>225869.39</v>
      </c>
      <c r="J282" s="94">
        <v>359.4</v>
      </c>
      <c r="K282" s="95">
        <v>230821.06</v>
      </c>
      <c r="L282" s="96"/>
      <c r="M282" s="94">
        <f t="shared" si="8"/>
        <v>5.613871418078519</v>
      </c>
      <c r="N282" s="92" t="s">
        <v>1619</v>
      </c>
    </row>
    <row r="283" spans="1:14" ht="45">
      <c r="A283" s="89">
        <v>250</v>
      </c>
      <c r="B283" s="90" t="s">
        <v>1620</v>
      </c>
      <c r="C283" s="91" t="s">
        <v>1621</v>
      </c>
      <c r="D283" s="92" t="s">
        <v>1339</v>
      </c>
      <c r="E283" s="93">
        <v>618</v>
      </c>
      <c r="F283" s="94">
        <v>134.51</v>
      </c>
      <c r="G283" s="95">
        <v>83127.18</v>
      </c>
      <c r="H283" s="94">
        <v>738.98</v>
      </c>
      <c r="I283" s="94">
        <v>456689.64</v>
      </c>
      <c r="J283" s="94">
        <v>755.19</v>
      </c>
      <c r="K283" s="95">
        <v>466707.42</v>
      </c>
      <c r="L283" s="96"/>
      <c r="M283" s="94">
        <f t="shared" si="8"/>
        <v>5.614378113151439</v>
      </c>
      <c r="N283" s="92" t="s">
        <v>1622</v>
      </c>
    </row>
    <row r="284" spans="1:14" ht="17.25" customHeight="1">
      <c r="A284" s="198" t="s">
        <v>1623</v>
      </c>
      <c r="B284" s="199"/>
      <c r="C284" s="199"/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</row>
    <row r="285" spans="1:14" ht="17.25" customHeight="1">
      <c r="A285" s="200" t="s">
        <v>1160</v>
      </c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</row>
    <row r="286" spans="1:14" ht="12.75">
      <c r="A286" s="89">
        <v>251</v>
      </c>
      <c r="B286" s="90" t="s">
        <v>1624</v>
      </c>
      <c r="C286" s="91" t="s">
        <v>1486</v>
      </c>
      <c r="D286" s="92" t="s">
        <v>1423</v>
      </c>
      <c r="E286" s="93">
        <v>76</v>
      </c>
      <c r="F286" s="94"/>
      <c r="G286" s="95"/>
      <c r="H286" s="94"/>
      <c r="I286" s="94"/>
      <c r="J286" s="94"/>
      <c r="K286" s="95"/>
      <c r="L286" s="96"/>
      <c r="M286" s="94" t="str">
        <f aca="true" t="shared" si="9" ref="M286:M306">IF(ISNUMBER(K286/G286),IF(NOT(K286/G286=0),K286/G286," ")," ")</f>
        <v> </v>
      </c>
      <c r="N286" s="92"/>
    </row>
    <row r="287" spans="1:14" ht="33.75">
      <c r="A287" s="89">
        <v>252</v>
      </c>
      <c r="B287" s="90" t="s">
        <v>1344</v>
      </c>
      <c r="C287" s="91" t="s">
        <v>1345</v>
      </c>
      <c r="D287" s="92" t="s">
        <v>1163</v>
      </c>
      <c r="E287" s="93"/>
      <c r="F287" s="94">
        <v>13960</v>
      </c>
      <c r="G287" s="95"/>
      <c r="H287" s="94">
        <v>112322</v>
      </c>
      <c r="I287" s="94"/>
      <c r="J287" s="94">
        <v>114846.13</v>
      </c>
      <c r="K287" s="95"/>
      <c r="L287" s="96"/>
      <c r="M287" s="94" t="str">
        <f t="shared" si="9"/>
        <v> </v>
      </c>
      <c r="N287" s="92" t="s">
        <v>1346</v>
      </c>
    </row>
    <row r="288" spans="1:14" ht="12.75">
      <c r="A288" s="89">
        <v>253</v>
      </c>
      <c r="B288" s="90" t="s">
        <v>1625</v>
      </c>
      <c r="C288" s="91" t="s">
        <v>1626</v>
      </c>
      <c r="D288" s="92" t="s">
        <v>1339</v>
      </c>
      <c r="E288" s="93">
        <v>37.646</v>
      </c>
      <c r="F288" s="94"/>
      <c r="G288" s="95"/>
      <c r="H288" s="94"/>
      <c r="I288" s="94"/>
      <c r="J288" s="94"/>
      <c r="K288" s="95"/>
      <c r="L288" s="96"/>
      <c r="M288" s="94" t="str">
        <f t="shared" si="9"/>
        <v> </v>
      </c>
      <c r="N288" s="92"/>
    </row>
    <row r="289" spans="1:14" ht="22.5">
      <c r="A289" s="89">
        <v>254</v>
      </c>
      <c r="B289" s="90" t="s">
        <v>1627</v>
      </c>
      <c r="C289" s="91" t="s">
        <v>1628</v>
      </c>
      <c r="D289" s="92" t="s">
        <v>1339</v>
      </c>
      <c r="E289" s="93">
        <v>7.07</v>
      </c>
      <c r="F289" s="94"/>
      <c r="G289" s="95"/>
      <c r="H289" s="94"/>
      <c r="I289" s="94"/>
      <c r="J289" s="94"/>
      <c r="K289" s="95"/>
      <c r="L289" s="96"/>
      <c r="M289" s="94" t="str">
        <f t="shared" si="9"/>
        <v> </v>
      </c>
      <c r="N289" s="92"/>
    </row>
    <row r="290" spans="1:14" ht="12.75">
      <c r="A290" s="89">
        <v>255</v>
      </c>
      <c r="B290" s="90" t="s">
        <v>1629</v>
      </c>
      <c r="C290" s="91" t="s">
        <v>1630</v>
      </c>
      <c r="D290" s="92" t="s">
        <v>1423</v>
      </c>
      <c r="E290" s="93"/>
      <c r="F290" s="94"/>
      <c r="G290" s="95"/>
      <c r="H290" s="94"/>
      <c r="I290" s="94"/>
      <c r="J290" s="94"/>
      <c r="K290" s="95"/>
      <c r="L290" s="96"/>
      <c r="M290" s="94" t="str">
        <f t="shared" si="9"/>
        <v> </v>
      </c>
      <c r="N290" s="92"/>
    </row>
    <row r="291" spans="1:14" ht="22.5">
      <c r="A291" s="89">
        <v>256</v>
      </c>
      <c r="B291" s="90" t="s">
        <v>1631</v>
      </c>
      <c r="C291" s="91" t="s">
        <v>1632</v>
      </c>
      <c r="D291" s="92" t="s">
        <v>1231</v>
      </c>
      <c r="E291" s="93">
        <v>1.62</v>
      </c>
      <c r="F291" s="94"/>
      <c r="G291" s="95"/>
      <c r="H291" s="94"/>
      <c r="I291" s="94"/>
      <c r="J291" s="94"/>
      <c r="K291" s="95"/>
      <c r="L291" s="96"/>
      <c r="M291" s="94" t="str">
        <f t="shared" si="9"/>
        <v> </v>
      </c>
      <c r="N291" s="92"/>
    </row>
    <row r="292" spans="1:14" ht="12.75">
      <c r="A292" s="89">
        <v>257</v>
      </c>
      <c r="B292" s="90" t="s">
        <v>1633</v>
      </c>
      <c r="C292" s="91" t="s">
        <v>1634</v>
      </c>
      <c r="D292" s="92" t="s">
        <v>1163</v>
      </c>
      <c r="E292" s="93">
        <v>0.4</v>
      </c>
      <c r="F292" s="94"/>
      <c r="G292" s="95"/>
      <c r="H292" s="94"/>
      <c r="I292" s="94"/>
      <c r="J292" s="94"/>
      <c r="K292" s="95"/>
      <c r="L292" s="96"/>
      <c r="M292" s="94" t="str">
        <f t="shared" si="9"/>
        <v> </v>
      </c>
      <c r="N292" s="92"/>
    </row>
    <row r="293" spans="1:14" ht="12.75">
      <c r="A293" s="89">
        <v>258</v>
      </c>
      <c r="B293" s="90" t="s">
        <v>1635</v>
      </c>
      <c r="C293" s="91" t="s">
        <v>1636</v>
      </c>
      <c r="D293" s="92" t="s">
        <v>1247</v>
      </c>
      <c r="E293" s="93"/>
      <c r="F293" s="94"/>
      <c r="G293" s="95"/>
      <c r="H293" s="94"/>
      <c r="I293" s="94"/>
      <c r="J293" s="94"/>
      <c r="K293" s="95"/>
      <c r="L293" s="96"/>
      <c r="M293" s="94" t="str">
        <f t="shared" si="9"/>
        <v> </v>
      </c>
      <c r="N293" s="92"/>
    </row>
    <row r="294" spans="1:14" ht="12.75">
      <c r="A294" s="89">
        <v>259</v>
      </c>
      <c r="B294" s="90" t="s">
        <v>1637</v>
      </c>
      <c r="C294" s="91" t="s">
        <v>1638</v>
      </c>
      <c r="D294" s="92" t="s">
        <v>1423</v>
      </c>
      <c r="E294" s="93">
        <v>52</v>
      </c>
      <c r="F294" s="94"/>
      <c r="G294" s="95"/>
      <c r="H294" s="94"/>
      <c r="I294" s="94"/>
      <c r="J294" s="94"/>
      <c r="K294" s="95"/>
      <c r="L294" s="96"/>
      <c r="M294" s="94" t="str">
        <f t="shared" si="9"/>
        <v> </v>
      </c>
      <c r="N294" s="92"/>
    </row>
    <row r="295" spans="1:14" ht="22.5">
      <c r="A295" s="89">
        <v>260</v>
      </c>
      <c r="B295" s="90" t="s">
        <v>1639</v>
      </c>
      <c r="C295" s="91" t="s">
        <v>1640</v>
      </c>
      <c r="D295" s="92" t="s">
        <v>1423</v>
      </c>
      <c r="E295" s="93">
        <v>2</v>
      </c>
      <c r="F295" s="94"/>
      <c r="G295" s="95"/>
      <c r="H295" s="94"/>
      <c r="I295" s="94"/>
      <c r="J295" s="94"/>
      <c r="K295" s="95"/>
      <c r="L295" s="96"/>
      <c r="M295" s="94" t="str">
        <f t="shared" si="9"/>
        <v> </v>
      </c>
      <c r="N295" s="92"/>
    </row>
    <row r="296" spans="1:14" ht="22.5">
      <c r="A296" s="89">
        <v>261</v>
      </c>
      <c r="B296" s="90" t="s">
        <v>1641</v>
      </c>
      <c r="C296" s="91" t="s">
        <v>1642</v>
      </c>
      <c r="D296" s="92" t="s">
        <v>1423</v>
      </c>
      <c r="E296" s="93">
        <v>0.05</v>
      </c>
      <c r="F296" s="94"/>
      <c r="G296" s="95"/>
      <c r="H296" s="94"/>
      <c r="I296" s="94"/>
      <c r="J296" s="94"/>
      <c r="K296" s="95"/>
      <c r="L296" s="96"/>
      <c r="M296" s="94" t="str">
        <f t="shared" si="9"/>
        <v> </v>
      </c>
      <c r="N296" s="92"/>
    </row>
    <row r="297" spans="1:14" ht="12.75">
      <c r="A297" s="89">
        <v>262</v>
      </c>
      <c r="B297" s="90" t="s">
        <v>1643</v>
      </c>
      <c r="C297" s="91" t="s">
        <v>1644</v>
      </c>
      <c r="D297" s="92" t="s">
        <v>1423</v>
      </c>
      <c r="E297" s="93">
        <v>11</v>
      </c>
      <c r="F297" s="94"/>
      <c r="G297" s="95"/>
      <c r="H297" s="94"/>
      <c r="I297" s="94"/>
      <c r="J297" s="94"/>
      <c r="K297" s="95"/>
      <c r="L297" s="96"/>
      <c r="M297" s="94" t="str">
        <f t="shared" si="9"/>
        <v> </v>
      </c>
      <c r="N297" s="92"/>
    </row>
    <row r="298" spans="1:14" ht="12.75">
      <c r="A298" s="89">
        <v>263</v>
      </c>
      <c r="B298" s="90" t="s">
        <v>1645</v>
      </c>
      <c r="C298" s="91" t="s">
        <v>1646</v>
      </c>
      <c r="D298" s="92" t="s">
        <v>1339</v>
      </c>
      <c r="E298" s="93">
        <v>2</v>
      </c>
      <c r="F298" s="94"/>
      <c r="G298" s="95"/>
      <c r="H298" s="94"/>
      <c r="I298" s="94"/>
      <c r="J298" s="94"/>
      <c r="K298" s="95"/>
      <c r="L298" s="96"/>
      <c r="M298" s="94" t="str">
        <f t="shared" si="9"/>
        <v> </v>
      </c>
      <c r="N298" s="92"/>
    </row>
    <row r="299" spans="1:14" ht="12.75">
      <c r="A299" s="89">
        <v>264</v>
      </c>
      <c r="B299" s="90" t="s">
        <v>1647</v>
      </c>
      <c r="C299" s="91" t="s">
        <v>1648</v>
      </c>
      <c r="D299" s="92" t="s">
        <v>1179</v>
      </c>
      <c r="E299" s="93">
        <v>1.1098</v>
      </c>
      <c r="F299" s="94"/>
      <c r="G299" s="95"/>
      <c r="H299" s="94"/>
      <c r="I299" s="94"/>
      <c r="J299" s="94"/>
      <c r="K299" s="95"/>
      <c r="L299" s="96"/>
      <c r="M299" s="94" t="str">
        <f t="shared" si="9"/>
        <v> </v>
      </c>
      <c r="N299" s="92"/>
    </row>
    <row r="300" spans="1:14" ht="12.75">
      <c r="A300" s="89">
        <v>265</v>
      </c>
      <c r="B300" s="90" t="s">
        <v>1649</v>
      </c>
      <c r="C300" s="91" t="s">
        <v>1650</v>
      </c>
      <c r="D300" s="92" t="s">
        <v>1163</v>
      </c>
      <c r="E300" s="93">
        <v>37.978</v>
      </c>
      <c r="F300" s="94"/>
      <c r="G300" s="95"/>
      <c r="H300" s="94"/>
      <c r="I300" s="94"/>
      <c r="J300" s="94"/>
      <c r="K300" s="95"/>
      <c r="L300" s="96"/>
      <c r="M300" s="94" t="str">
        <f t="shared" si="9"/>
        <v> </v>
      </c>
      <c r="N300" s="92"/>
    </row>
    <row r="301" spans="1:14" ht="12.75">
      <c r="A301" s="89">
        <v>266</v>
      </c>
      <c r="B301" s="90" t="s">
        <v>1651</v>
      </c>
      <c r="C301" s="91" t="s">
        <v>1652</v>
      </c>
      <c r="D301" s="92" t="s">
        <v>1339</v>
      </c>
      <c r="E301" s="93">
        <v>79.79</v>
      </c>
      <c r="F301" s="94"/>
      <c r="G301" s="95"/>
      <c r="H301" s="94"/>
      <c r="I301" s="94"/>
      <c r="J301" s="94"/>
      <c r="K301" s="95"/>
      <c r="L301" s="96"/>
      <c r="M301" s="94" t="str">
        <f t="shared" si="9"/>
        <v> </v>
      </c>
      <c r="N301" s="92"/>
    </row>
    <row r="302" spans="1:14" ht="22.5">
      <c r="A302" s="89">
        <v>267</v>
      </c>
      <c r="B302" s="90" t="s">
        <v>1653</v>
      </c>
      <c r="C302" s="91" t="s">
        <v>1654</v>
      </c>
      <c r="D302" s="92" t="s">
        <v>1339</v>
      </c>
      <c r="E302" s="93">
        <v>1911.44</v>
      </c>
      <c r="F302" s="94"/>
      <c r="G302" s="95"/>
      <c r="H302" s="94"/>
      <c r="I302" s="94"/>
      <c r="J302" s="94"/>
      <c r="K302" s="95"/>
      <c r="L302" s="96"/>
      <c r="M302" s="94" t="str">
        <f t="shared" si="9"/>
        <v> </v>
      </c>
      <c r="N302" s="92"/>
    </row>
    <row r="303" spans="1:14" ht="33.75">
      <c r="A303" s="89">
        <v>268</v>
      </c>
      <c r="B303" s="90" t="s">
        <v>1655</v>
      </c>
      <c r="C303" s="91" t="s">
        <v>1656</v>
      </c>
      <c r="D303" s="92" t="s">
        <v>1423</v>
      </c>
      <c r="E303" s="93">
        <v>17</v>
      </c>
      <c r="F303" s="94"/>
      <c r="G303" s="95"/>
      <c r="H303" s="94"/>
      <c r="I303" s="94"/>
      <c r="J303" s="94"/>
      <c r="K303" s="95"/>
      <c r="L303" s="96"/>
      <c r="M303" s="94" t="str">
        <f t="shared" si="9"/>
        <v> </v>
      </c>
      <c r="N303" s="92"/>
    </row>
    <row r="304" spans="1:14" ht="22.5">
      <c r="A304" s="89">
        <v>269</v>
      </c>
      <c r="B304" s="90" t="s">
        <v>1657</v>
      </c>
      <c r="C304" s="91" t="s">
        <v>1658</v>
      </c>
      <c r="D304" s="92" t="s">
        <v>1423</v>
      </c>
      <c r="E304" s="93">
        <v>51</v>
      </c>
      <c r="F304" s="94"/>
      <c r="G304" s="95"/>
      <c r="H304" s="94"/>
      <c r="I304" s="94"/>
      <c r="J304" s="94"/>
      <c r="K304" s="95"/>
      <c r="L304" s="96"/>
      <c r="M304" s="94" t="str">
        <f t="shared" si="9"/>
        <v> </v>
      </c>
      <c r="N304" s="92"/>
    </row>
    <row r="305" spans="1:14" ht="12.75">
      <c r="A305" s="89">
        <v>270</v>
      </c>
      <c r="B305" s="90" t="s">
        <v>1659</v>
      </c>
      <c r="C305" s="91" t="s">
        <v>1660</v>
      </c>
      <c r="D305" s="92" t="s">
        <v>1661</v>
      </c>
      <c r="E305" s="93"/>
      <c r="F305" s="94"/>
      <c r="G305" s="95"/>
      <c r="H305" s="94"/>
      <c r="I305" s="94"/>
      <c r="J305" s="94"/>
      <c r="K305" s="95"/>
      <c r="L305" s="96"/>
      <c r="M305" s="94" t="str">
        <f t="shared" si="9"/>
        <v> </v>
      </c>
      <c r="N305" s="92"/>
    </row>
    <row r="306" spans="1:14" ht="12.75">
      <c r="A306" s="105"/>
      <c r="B306" s="106" t="s">
        <v>1084</v>
      </c>
      <c r="C306" s="107" t="s">
        <v>1476</v>
      </c>
      <c r="D306" s="108" t="s">
        <v>1086</v>
      </c>
      <c r="E306" s="109"/>
      <c r="F306" s="110"/>
      <c r="G306" s="111">
        <v>470112</v>
      </c>
      <c r="H306" s="110"/>
      <c r="I306" s="110"/>
      <c r="J306" s="110"/>
      <c r="K306" s="111">
        <v>1927837</v>
      </c>
      <c r="L306" s="112"/>
      <c r="M306" s="110">
        <f t="shared" si="9"/>
        <v>4.100803638281941</v>
      </c>
      <c r="N306" s="108"/>
    </row>
    <row r="307" spans="1:14" ht="12.75">
      <c r="A307" s="196" t="s">
        <v>829</v>
      </c>
      <c r="B307" s="176"/>
      <c r="C307" s="176"/>
      <c r="D307" s="176"/>
      <c r="E307" s="176"/>
      <c r="F307" s="176"/>
      <c r="G307" s="113">
        <v>612153</v>
      </c>
      <c r="H307" s="114"/>
      <c r="I307" s="114"/>
      <c r="J307" s="114"/>
      <c r="K307" s="113">
        <v>3041750</v>
      </c>
      <c r="L307" s="115"/>
      <c r="M307" s="113">
        <f aca="true" ca="1" t="shared" si="10" ref="M307:M318">IF(ISNUMBER(INDIRECT("K"&amp;ROW())/INDIRECT("G"&amp;ROW())),INDIRECT("K"&amp;ROW())/INDIRECT("G"&amp;ROW())," ")</f>
        <v>4.968937504186045</v>
      </c>
      <c r="N307" s="116" t="s">
        <v>1662</v>
      </c>
    </row>
    <row r="308" spans="1:14" ht="12.75">
      <c r="A308" s="196" t="s">
        <v>818</v>
      </c>
      <c r="B308" s="176"/>
      <c r="C308" s="176"/>
      <c r="D308" s="176"/>
      <c r="E308" s="176"/>
      <c r="F308" s="176"/>
      <c r="G308" s="113"/>
      <c r="H308" s="114"/>
      <c r="I308" s="114"/>
      <c r="J308" s="114"/>
      <c r="K308" s="113"/>
      <c r="L308" s="115"/>
      <c r="M308" s="113" t="str">
        <f ca="1" t="shared" si="10"/>
        <v> </v>
      </c>
      <c r="N308" s="116" t="s">
        <v>1662</v>
      </c>
    </row>
    <row r="309" spans="1:14" ht="12.75">
      <c r="A309" s="196" t="s">
        <v>819</v>
      </c>
      <c r="B309" s="176"/>
      <c r="C309" s="176"/>
      <c r="D309" s="176"/>
      <c r="E309" s="176"/>
      <c r="F309" s="176"/>
      <c r="G309" s="113">
        <v>53523</v>
      </c>
      <c r="H309" s="114"/>
      <c r="I309" s="114"/>
      <c r="J309" s="114"/>
      <c r="K309" s="113">
        <v>673911</v>
      </c>
      <c r="L309" s="115"/>
      <c r="M309" s="113">
        <f ca="1" t="shared" si="10"/>
        <v>12.591054313099042</v>
      </c>
      <c r="N309" s="116" t="s">
        <v>1662</v>
      </c>
    </row>
    <row r="310" spans="1:14" ht="12.75">
      <c r="A310" s="196" t="s">
        <v>820</v>
      </c>
      <c r="B310" s="176"/>
      <c r="C310" s="176"/>
      <c r="D310" s="176"/>
      <c r="E310" s="176"/>
      <c r="F310" s="176"/>
      <c r="G310" s="113">
        <v>470112</v>
      </c>
      <c r="H310" s="114"/>
      <c r="I310" s="114"/>
      <c r="J310" s="114"/>
      <c r="K310" s="113">
        <v>1927837</v>
      </c>
      <c r="L310" s="115"/>
      <c r="M310" s="113">
        <f ca="1" t="shared" si="10"/>
        <v>4.100803638281941</v>
      </c>
      <c r="N310" s="116" t="s">
        <v>1662</v>
      </c>
    </row>
    <row r="311" spans="1:14" ht="12.75">
      <c r="A311" s="196" t="s">
        <v>821</v>
      </c>
      <c r="B311" s="176"/>
      <c r="C311" s="176"/>
      <c r="D311" s="176"/>
      <c r="E311" s="176"/>
      <c r="F311" s="176"/>
      <c r="G311" s="113">
        <v>97782</v>
      </c>
      <c r="H311" s="114"/>
      <c r="I311" s="114"/>
      <c r="J311" s="114"/>
      <c r="K311" s="113">
        <v>556628</v>
      </c>
      <c r="L311" s="115"/>
      <c r="M311" s="113">
        <f ca="1" t="shared" si="10"/>
        <v>5.692540549385368</v>
      </c>
      <c r="N311" s="116" t="s">
        <v>1662</v>
      </c>
    </row>
    <row r="312" spans="1:14" ht="12.75">
      <c r="A312" s="197" t="s">
        <v>822</v>
      </c>
      <c r="B312" s="174"/>
      <c r="C312" s="174"/>
      <c r="D312" s="174"/>
      <c r="E312" s="174"/>
      <c r="F312" s="174"/>
      <c r="G312" s="113">
        <v>58846</v>
      </c>
      <c r="H312" s="114"/>
      <c r="I312" s="114"/>
      <c r="J312" s="114"/>
      <c r="K312" s="113">
        <v>629750</v>
      </c>
      <c r="L312" s="115"/>
      <c r="M312" s="113">
        <f ca="1" t="shared" si="10"/>
        <v>10.70166196512932</v>
      </c>
      <c r="N312" s="116" t="s">
        <v>1662</v>
      </c>
    </row>
    <row r="313" spans="1:14" ht="12.75">
      <c r="A313" s="197" t="s">
        <v>823</v>
      </c>
      <c r="B313" s="174"/>
      <c r="C313" s="174"/>
      <c r="D313" s="174"/>
      <c r="E313" s="174"/>
      <c r="F313" s="174"/>
      <c r="G313" s="113">
        <v>31900</v>
      </c>
      <c r="H313" s="114"/>
      <c r="I313" s="114"/>
      <c r="J313" s="114"/>
      <c r="K313" s="113">
        <v>321299</v>
      </c>
      <c r="L313" s="115"/>
      <c r="M313" s="113">
        <f ca="1" t="shared" si="10"/>
        <v>10.072068965517241</v>
      </c>
      <c r="N313" s="116" t="s">
        <v>1662</v>
      </c>
    </row>
    <row r="314" spans="1:14" ht="12.75">
      <c r="A314" s="197" t="s">
        <v>830</v>
      </c>
      <c r="B314" s="174"/>
      <c r="C314" s="174"/>
      <c r="D314" s="174"/>
      <c r="E314" s="174"/>
      <c r="F314" s="174"/>
      <c r="G314" s="113"/>
      <c r="H314" s="114"/>
      <c r="I314" s="114"/>
      <c r="J314" s="114"/>
      <c r="K314" s="113"/>
      <c r="L314" s="115"/>
      <c r="M314" s="113" t="str">
        <f ca="1" t="shared" si="10"/>
        <v> </v>
      </c>
      <c r="N314" s="116" t="s">
        <v>1662</v>
      </c>
    </row>
    <row r="315" spans="1:14" ht="12.75">
      <c r="A315" s="196" t="s">
        <v>825</v>
      </c>
      <c r="B315" s="176"/>
      <c r="C315" s="176"/>
      <c r="D315" s="176"/>
      <c r="E315" s="176"/>
      <c r="F315" s="176"/>
      <c r="G315" s="113">
        <v>680613</v>
      </c>
      <c r="H315" s="114"/>
      <c r="I315" s="114"/>
      <c r="J315" s="114"/>
      <c r="K315" s="113">
        <v>3830772</v>
      </c>
      <c r="L315" s="115"/>
      <c r="M315" s="113">
        <f ca="1" t="shared" si="10"/>
        <v>5.628414385267399</v>
      </c>
      <c r="N315" s="116" t="s">
        <v>1662</v>
      </c>
    </row>
    <row r="316" spans="1:14" ht="12.75">
      <c r="A316" s="196" t="s">
        <v>826</v>
      </c>
      <c r="B316" s="176"/>
      <c r="C316" s="176"/>
      <c r="D316" s="176"/>
      <c r="E316" s="176"/>
      <c r="F316" s="176"/>
      <c r="G316" s="113">
        <v>22286</v>
      </c>
      <c r="H316" s="114"/>
      <c r="I316" s="114"/>
      <c r="J316" s="114"/>
      <c r="K316" s="113">
        <v>162027</v>
      </c>
      <c r="L316" s="115"/>
      <c r="M316" s="113">
        <f ca="1" t="shared" si="10"/>
        <v>7.270349098088486</v>
      </c>
      <c r="N316" s="116" t="s">
        <v>1662</v>
      </c>
    </row>
    <row r="317" spans="1:14" ht="12.75">
      <c r="A317" s="196" t="s">
        <v>827</v>
      </c>
      <c r="B317" s="176"/>
      <c r="C317" s="176"/>
      <c r="D317" s="176"/>
      <c r="E317" s="176"/>
      <c r="F317" s="176"/>
      <c r="G317" s="113">
        <v>702899</v>
      </c>
      <c r="H317" s="114"/>
      <c r="I317" s="114"/>
      <c r="J317" s="114"/>
      <c r="K317" s="113">
        <v>3992799</v>
      </c>
      <c r="L317" s="115"/>
      <c r="M317" s="113">
        <f ca="1" t="shared" si="10"/>
        <v>5.680473297017068</v>
      </c>
      <c r="N317" s="116" t="s">
        <v>1662</v>
      </c>
    </row>
    <row r="318" spans="1:14" ht="12.75">
      <c r="A318" s="197" t="s">
        <v>831</v>
      </c>
      <c r="B318" s="174"/>
      <c r="C318" s="174"/>
      <c r="D318" s="174"/>
      <c r="E318" s="174"/>
      <c r="F318" s="174"/>
      <c r="G318" s="113">
        <v>702899</v>
      </c>
      <c r="H318" s="114"/>
      <c r="I318" s="114"/>
      <c r="J318" s="114"/>
      <c r="K318" s="113">
        <v>3992799</v>
      </c>
      <c r="L318" s="115"/>
      <c r="M318" s="113">
        <f ca="1" t="shared" si="10"/>
        <v>5.680473297017068</v>
      </c>
      <c r="N318" s="116" t="s">
        <v>1662</v>
      </c>
    </row>
    <row r="319" spans="1:14" ht="12.75">
      <c r="A319" s="26"/>
      <c r="B319" s="152" t="s">
        <v>2014</v>
      </c>
      <c r="C319" s="152"/>
      <c r="D319" s="152"/>
      <c r="E319" s="152"/>
      <c r="G319" s="36"/>
      <c r="H319" s="37"/>
      <c r="I319" s="37"/>
      <c r="J319" s="37"/>
      <c r="K319" s="151">
        <v>4297270</v>
      </c>
      <c r="L319" s="32"/>
      <c r="M319" s="36"/>
      <c r="N319" s="26"/>
    </row>
    <row r="320" spans="1:14" ht="12.75">
      <c r="A320" s="153"/>
      <c r="B320" s="8" t="s">
        <v>2004</v>
      </c>
      <c r="C320" s="8"/>
      <c r="D320" s="2"/>
      <c r="E320" s="2"/>
      <c r="F320" s="2"/>
      <c r="G320" s="2"/>
      <c r="H320" s="2"/>
      <c r="I320" s="2"/>
      <c r="J320" s="2"/>
      <c r="K320" s="8">
        <v>773508</v>
      </c>
      <c r="L320" s="33"/>
      <c r="M320" s="2"/>
      <c r="N320" s="2"/>
    </row>
    <row r="321" spans="1:14" ht="12.75">
      <c r="A321" s="154"/>
      <c r="B321" s="8" t="s">
        <v>2005</v>
      </c>
      <c r="C321" s="8"/>
      <c r="D321" s="2"/>
      <c r="E321" s="2"/>
      <c r="F321" s="2"/>
      <c r="G321" s="2"/>
      <c r="H321" s="2"/>
      <c r="I321" s="2"/>
      <c r="J321" s="2"/>
      <c r="K321" s="8">
        <v>5070778</v>
      </c>
      <c r="L321" s="33"/>
      <c r="M321" s="2"/>
      <c r="N321" s="2"/>
    </row>
    <row r="322" spans="1:14" ht="12.75">
      <c r="A322" s="153"/>
      <c r="B322" s="8"/>
      <c r="C322" s="155"/>
      <c r="D322" s="156"/>
      <c r="E322" s="156"/>
      <c r="F322" s="156"/>
      <c r="G322" s="156"/>
      <c r="H322" s="156"/>
      <c r="I322" s="2"/>
      <c r="J322" s="2"/>
      <c r="K322" s="2"/>
      <c r="L322" s="33"/>
      <c r="M322" s="2"/>
      <c r="N322" s="2"/>
    </row>
    <row r="323" spans="1:14" ht="12.75">
      <c r="A323" s="13"/>
      <c r="B323" s="2"/>
      <c r="C323" s="156" t="s">
        <v>2016</v>
      </c>
      <c r="D323" s="156"/>
      <c r="E323" s="156" t="s">
        <v>2017</v>
      </c>
      <c r="F323" s="156"/>
      <c r="G323" s="156"/>
      <c r="H323" s="156"/>
      <c r="I323" s="2"/>
      <c r="J323" s="2"/>
      <c r="K323" s="2"/>
      <c r="L323" s="33"/>
      <c r="M323" s="2"/>
      <c r="N323" s="2"/>
    </row>
  </sheetData>
  <sheetProtection/>
  <mergeCells count="49">
    <mergeCell ref="J2:N3"/>
    <mergeCell ref="J4:N5"/>
    <mergeCell ref="A9:N9"/>
    <mergeCell ref="A10:N10"/>
    <mergeCell ref="A11:N11"/>
    <mergeCell ref="A12:N12"/>
    <mergeCell ref="G14:I14"/>
    <mergeCell ref="G15:H15"/>
    <mergeCell ref="J15:K15"/>
    <mergeCell ref="G18:H18"/>
    <mergeCell ref="J14:M14"/>
    <mergeCell ref="G16:H16"/>
    <mergeCell ref="J16:K16"/>
    <mergeCell ref="G17:H17"/>
    <mergeCell ref="J17:K17"/>
    <mergeCell ref="J18:K18"/>
    <mergeCell ref="M24:M26"/>
    <mergeCell ref="N24:N26"/>
    <mergeCell ref="D25:D26"/>
    <mergeCell ref="H25:I25"/>
    <mergeCell ref="J25:K25"/>
    <mergeCell ref="F24:G25"/>
    <mergeCell ref="H24:K24"/>
    <mergeCell ref="G19:H19"/>
    <mergeCell ref="J19:K19"/>
    <mergeCell ref="A24:A26"/>
    <mergeCell ref="B24:B26"/>
    <mergeCell ref="C24:C26"/>
    <mergeCell ref="E24:E26"/>
    <mergeCell ref="A28:N28"/>
    <mergeCell ref="A29:N29"/>
    <mergeCell ref="A56:N56"/>
    <mergeCell ref="A125:N125"/>
    <mergeCell ref="A230:N230"/>
    <mergeCell ref="A233:N233"/>
    <mergeCell ref="A284:N284"/>
    <mergeCell ref="A285:N285"/>
    <mergeCell ref="A307:F307"/>
    <mergeCell ref="A308:F308"/>
    <mergeCell ref="A309:F309"/>
    <mergeCell ref="A310:F310"/>
    <mergeCell ref="A317:F317"/>
    <mergeCell ref="A318:F318"/>
    <mergeCell ref="A311:F311"/>
    <mergeCell ref="A312:F312"/>
    <mergeCell ref="A313:F313"/>
    <mergeCell ref="A314:F314"/>
    <mergeCell ref="A315:F315"/>
    <mergeCell ref="A316:F31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2018-05-22T08:28:56Z</cp:lastPrinted>
  <dcterms:created xsi:type="dcterms:W3CDTF">2003-01-28T12:33:10Z</dcterms:created>
  <dcterms:modified xsi:type="dcterms:W3CDTF">2018-05-22T08:31:53Z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