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</sheets>
  <definedNames>
    <definedName name="_xlnm.Print_Titles" localSheetId="0">'Локальная смета'!$31:$31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9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1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2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5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6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1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1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31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1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1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1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31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1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1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31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31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31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31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31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31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31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31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31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697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699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492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492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492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492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492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492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6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0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1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3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3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492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5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M31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31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sharedStrings.xml><?xml version="1.0" encoding="utf-8"?>
<sst xmlns="http://schemas.openxmlformats.org/spreadsheetml/2006/main" count="2560" uniqueCount="1370">
  <si>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</si>
  <si>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</si>
  <si>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</si>
  <si>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</si>
  <si>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</si>
  <si>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</si>
  <si>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</si>
  <si>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</si>
  <si>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</si>
  <si>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</si>
  <si>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</si>
  <si>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</si>
  <si>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</si>
  <si>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</si>
  <si>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</si>
  <si>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</si>
  <si>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</si>
  <si>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</si>
  <si>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</si>
  <si>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в т.ч. оборудование</t>
  </si>
  <si>
    <t>монтажных работ</t>
  </si>
  <si>
    <t xml:space="preserve">                           Раздел 1. Газопровод низкого давления ул.Полевая с.Аргаяш Аргаяшского района</t>
  </si>
  <si>
    <t>ТЕР22-03-007-02
Установка задвижек или клапанов обратных стальных диаметром: 100 мм-диаметром 80мм
1 задвижка (или клапан обратный)</t>
  </si>
  <si>
    <t>26,59
_____
33,19</t>
  </si>
  <si>
    <t>65
35
20</t>
  </si>
  <si>
    <t>27
_____
33</t>
  </si>
  <si>
    <t>335
_____
113</t>
  </si>
  <si>
    <t>Р</t>
  </si>
  <si>
    <t>(0.85*0.8)</t>
  </si>
  <si>
    <t>ТССЦ-302-0658
Задвижки клиновые с выдвижным шпинделем фланцевые для воды, пара, газа, нефтепродуктов давлением 4 МПа (40 кгс/см2) ЗКЛ2-40 (30лс15нж), диаметром 100 мм-диаметром 80мм
шт.</t>
  </si>
  <si>
    <t xml:space="preserve">
_____
2130,69</t>
  </si>
  <si>
    <t xml:space="preserve">
_____
2131</t>
  </si>
  <si>
    <t xml:space="preserve">
_____
18865</t>
  </si>
  <si>
    <t>М</t>
  </si>
  <si>
    <t>ТЕР22-03-014-02
Приварка фланцев к стальным трубопроводам диаметром: 80 мм
1 фланец</t>
  </si>
  <si>
    <t>7,43
_____
63,43</t>
  </si>
  <si>
    <t>39,29
_____
5,72</t>
  </si>
  <si>
    <t>220
34
20</t>
  </si>
  <si>
    <t>15
_____
126</t>
  </si>
  <si>
    <t>79
_____
11</t>
  </si>
  <si>
    <t>187
_____
654</t>
  </si>
  <si>
    <t>478
_____
144</t>
  </si>
  <si>
    <t>ТЕР22-03-007-03
Установка задвижек или клапанов обратных стальных диаметром: 150 мм
1 задвижка (или клапан обратный)</t>
  </si>
  <si>
    <t>39,94
_____
51,13</t>
  </si>
  <si>
    <t>37,91
_____
3,8</t>
  </si>
  <si>
    <t>129
57
33</t>
  </si>
  <si>
    <t>40
_____
51</t>
  </si>
  <si>
    <t>38
_____
4</t>
  </si>
  <si>
    <t>503
_____
190</t>
  </si>
  <si>
    <t>218
_____
48</t>
  </si>
  <si>
    <t>ТССЦ-302-0659
Задвижки клиновые с выдвижным шпинделем фланцевые для воды, пара, газа, нефтепродуктов давлением 4 МПа (40 кгс/см2) ЗКЛ2-40 (30лс15нж), диаметром 150 мм
шт.</t>
  </si>
  <si>
    <t xml:space="preserve">
_____
3996,79</t>
  </si>
  <si>
    <t xml:space="preserve">
_____
3997</t>
  </si>
  <si>
    <t xml:space="preserve">
_____
32026</t>
  </si>
  <si>
    <t>ТЕР22-03-014-05
Приварка фланцев к стальным трубопроводам диаметром: 150 мм
1 фланец</t>
  </si>
  <si>
    <t>14,58
_____
182,07</t>
  </si>
  <si>
    <t>65,02
_____
9,31</t>
  </si>
  <si>
    <t>523
62
36</t>
  </si>
  <si>
    <t>29
_____
364</t>
  </si>
  <si>
    <t>130
_____
19</t>
  </si>
  <si>
    <t>367
_____
1417</t>
  </si>
  <si>
    <t>791
_____
234</t>
  </si>
  <si>
    <t>ТЕР22-03-002-01
Установка полиэтиленовых фасонных частей: отводов, колен, патрубков, переходов
10 фасонных частей</t>
  </si>
  <si>
    <t>262,27
_____
42,62</t>
  </si>
  <si>
    <t>32
13
8</t>
  </si>
  <si>
    <t>26
_____
4</t>
  </si>
  <si>
    <t>166
_____
54</t>
  </si>
  <si>
    <t>ТССЦ-507-0761
Неразъемное соединение «полиэтилен-сталь» SDR 11 100х10,0/СТ108 (ТУ2248-025-00203536-96)
шт.</t>
  </si>
  <si>
    <t xml:space="preserve">
_____
700</t>
  </si>
  <si>
    <t xml:space="preserve">
_____
2196</t>
  </si>
  <si>
    <t>317
127
74</t>
  </si>
  <si>
    <t>262
_____
43</t>
  </si>
  <si>
    <t>1655
_____
537</t>
  </si>
  <si>
    <t>ТССЦ-507-0762
Неразъемное соединение «полиэтилен-сталь» SDR 11 160х14,6/СТ159 (ТУ2248-025-00203536-96)
шт.</t>
  </si>
  <si>
    <t xml:space="preserve">
_____
975</t>
  </si>
  <si>
    <t xml:space="preserve">
_____
3519</t>
  </si>
  <si>
    <t>ТЕРм08-02-472-07
Проводник заземляющий открыто по строительным основаниям: из полосовой стали сечением 160 мм2
100 м</t>
  </si>
  <si>
    <t>253,26
_____
85,18</t>
  </si>
  <si>
    <t>85,66
_____
4,08</t>
  </si>
  <si>
    <t>8
5
3</t>
  </si>
  <si>
    <t>5
_____
1</t>
  </si>
  <si>
    <t>64
_____
9</t>
  </si>
  <si>
    <t>10
_____
1</t>
  </si>
  <si>
    <t>ТЕР01-02-031-04
Бурение ям глубиной до 2 м бурильно-крановыми машинами: на автомобиле, группа грунтов 2
100 ям</t>
  </si>
  <si>
    <t>2276,31
_____
232,59</t>
  </si>
  <si>
    <t>146
18
9</t>
  </si>
  <si>
    <t>137
_____
14</t>
  </si>
  <si>
    <t>941
_____
176</t>
  </si>
  <si>
    <t>ТЕР06-01-001-13
Устройство фундаментов-столбов: бетонных В7,5(М100 фракции более40)
100 м3 бетона, бутобетона и железобетона в деле</t>
  </si>
  <si>
    <t>6449,24
_____
6374,53</t>
  </si>
  <si>
    <t>1934,99
_____
302,95</t>
  </si>
  <si>
    <t>43
21
11</t>
  </si>
  <si>
    <t>19
_____
18</t>
  </si>
  <si>
    <t>6
_____
1</t>
  </si>
  <si>
    <t>234
_____
103</t>
  </si>
  <si>
    <t>32
_____
11</t>
  </si>
  <si>
    <t>ТССЦ-401-0003
Бетон тяжелый, класс В7,5 (М100)
м3</t>
  </si>
  <si>
    <t xml:space="preserve">
_____
551</t>
  </si>
  <si>
    <t xml:space="preserve">
_____
162</t>
  </si>
  <si>
    <t xml:space="preserve">
_____
762</t>
  </si>
  <si>
    <t>ТЕР09-03-040-01
Монтаж защитных ограждений оборудования
1 т конструкций</t>
  </si>
  <si>
    <t>1056,05
_____
308,3</t>
  </si>
  <si>
    <t>75,96
_____
1,96</t>
  </si>
  <si>
    <t>487
322
259</t>
  </si>
  <si>
    <t>357
_____
104</t>
  </si>
  <si>
    <t>26
_____
1</t>
  </si>
  <si>
    <t>4494
_____
498</t>
  </si>
  <si>
    <t>129
_____
8</t>
  </si>
  <si>
    <t>ТССЦ-201-0650
Ограждения из прокатных и гнутых профилей полосовой и круглой стали ГОСТ 23118-99
т</t>
  </si>
  <si>
    <t xml:space="preserve">
_____
12590</t>
  </si>
  <si>
    <t xml:space="preserve">
_____
4255</t>
  </si>
  <si>
    <t xml:space="preserve">
_____
22334</t>
  </si>
  <si>
    <t>ТССЦ-201-0778
Прочие индивидуальные сварные конструкции, масса сборочной единицы до 0,1 т
т</t>
  </si>
  <si>
    <t xml:space="preserve">
_____
11820</t>
  </si>
  <si>
    <t xml:space="preserve">
_____
3995</t>
  </si>
  <si>
    <t xml:space="preserve">
_____
20443</t>
  </si>
  <si>
    <t>ТЕР22-01-012-05
Укладка стальных водопроводных труб с пневматическим испытанием диаметром: 150 мм
1 км трубопровода</t>
  </si>
  <si>
    <t>7448,21
_____
2320</t>
  </si>
  <si>
    <t>8739,22
_____
1570,35</t>
  </si>
  <si>
    <t>9
7
4</t>
  </si>
  <si>
    <t>4
_____
1</t>
  </si>
  <si>
    <t>47
_____
7</t>
  </si>
  <si>
    <t>28
_____
10</t>
  </si>
  <si>
    <t>ТССЦ-103-0174
Трубы стальные электросварные прямошовные со снятой фаской из стали марок БСт2кп-БСт4кп и БСт2пс-БСт4пс наружный диаметр 159 мм, толщина стенки 3,5 мм
м</t>
  </si>
  <si>
    <t xml:space="preserve">
_____
87,5</t>
  </si>
  <si>
    <t xml:space="preserve">
_____
44</t>
  </si>
  <si>
    <t xml:space="preserve">
_____
283</t>
  </si>
  <si>
    <t>ТЕР22-02-010-05
Нанесение весьма усиленной антикоррозионной изоляции из полимерных липких лент на стальные трубопроводы диаметром: 150 мм
1 км трубопровода</t>
  </si>
  <si>
    <t>797,54
_____
35759,61</t>
  </si>
  <si>
    <t>14084,43
_____
1613,1</t>
  </si>
  <si>
    <t>25
1
1</t>
  </si>
  <si>
    <t xml:space="preserve">
_____
18</t>
  </si>
  <si>
    <t>7
_____
1</t>
  </si>
  <si>
    <t>5
_____
52</t>
  </si>
  <si>
    <t>36
_____
10</t>
  </si>
  <si>
    <t>ТЕР16-07-006-02
Заделка сальников при проходе труб через фундаменты или стены подвала диаметром: до 200 мм
1 сальник</t>
  </si>
  <si>
    <t>27,07
_____
53,37</t>
  </si>
  <si>
    <t>80
35
19</t>
  </si>
  <si>
    <t>27
_____
53</t>
  </si>
  <si>
    <t>341
_____
284</t>
  </si>
  <si>
    <t>ТЕР22-01-012-07
Укладка стальных водопроводных труб с пневматическим испытанием диаметром: 250 мм
1 км трубопровода</t>
  </si>
  <si>
    <t>8181,25
_____
3374</t>
  </si>
  <si>
    <t>16816,79
_____
2883,79</t>
  </si>
  <si>
    <t>14
7
4</t>
  </si>
  <si>
    <t>4
_____
2</t>
  </si>
  <si>
    <t>8
_____
1</t>
  </si>
  <si>
    <t>51
_____
12</t>
  </si>
  <si>
    <t>52
_____
18</t>
  </si>
  <si>
    <t>ТССЦ-103-0196
Трубы стальные электросварные прямошовные со снятой фаской из стали марок БСт2кп-БСт4кп и БСт2пс-БСт4пс наружный диаметр 273 мм, толщина стенки 6 мм
м</t>
  </si>
  <si>
    <t xml:space="preserve">
_____
256</t>
  </si>
  <si>
    <t xml:space="preserve">
_____
129</t>
  </si>
  <si>
    <t xml:space="preserve">
_____
837</t>
  </si>
  <si>
    <t>ТЕР22-02-010-07
Нанесение весьма усиленной антикоррозионной изоляции из полимерных липких лент на стальные трубопроводы диаметром: 250 мм
1 км трубопровода</t>
  </si>
  <si>
    <t>1041,13
_____
61476,26</t>
  </si>
  <si>
    <t>24631,9
_____
2852,94</t>
  </si>
  <si>
    <t>44
3
2</t>
  </si>
  <si>
    <t>1
_____
31</t>
  </si>
  <si>
    <t>12
_____
1</t>
  </si>
  <si>
    <t>7
_____
88</t>
  </si>
  <si>
    <t>63
_____
18</t>
  </si>
  <si>
    <t>ТЕР16-07-006-03
Заделка футляра при проходе труб через фундаменты или стены подвала диаметром: до 300 мм
1 сальник</t>
  </si>
  <si>
    <t>34,52
_____
76,73</t>
  </si>
  <si>
    <t>111
45
25</t>
  </si>
  <si>
    <t>35
_____
76</t>
  </si>
  <si>
    <t>435
_____
416</t>
  </si>
  <si>
    <t>ТЕР16-07-006-03
Заделка футляров при проходе труб через фундаменты или стены подвала диаметром: до 300 мм
1 сальник</t>
  </si>
  <si>
    <t>ТЕР22-03-001-05
Установка фасонных частей стальных сварных диаметром: 100-250 мм
1 т фасонных частей</t>
  </si>
  <si>
    <t>4960,28
_____
14919,4</t>
  </si>
  <si>
    <t>11806,75
_____
1684,6</t>
  </si>
  <si>
    <t>1046
286
166</t>
  </si>
  <si>
    <t>164
_____
492</t>
  </si>
  <si>
    <t>390
_____
56</t>
  </si>
  <si>
    <t>2061
_____
3996</t>
  </si>
  <si>
    <t>2370
_____
700</t>
  </si>
  <si>
    <t>49
6
3</t>
  </si>
  <si>
    <t>46
_____
5</t>
  </si>
  <si>
    <t>313
_____
59</t>
  </si>
  <si>
    <t>ТЕР06-01-001-13
Устройство фундаментов-столбов: бетонных В7,5 9М100 фр  более40)
100 м3 бетона, бутобетона и железобетона в деле</t>
  </si>
  <si>
    <t>118
57
30</t>
  </si>
  <si>
    <t>52
_____
51</t>
  </si>
  <si>
    <t>15
_____
2</t>
  </si>
  <si>
    <t>650
_____
285</t>
  </si>
  <si>
    <t>89
_____
31</t>
  </si>
  <si>
    <t>ТССЦ-401-0025
Бетон тяжелый, крупность заполнителя более 40 мм, класс В12,5 (М150)
м3</t>
  </si>
  <si>
    <t xml:space="preserve">
_____
578</t>
  </si>
  <si>
    <t xml:space="preserve">
_____
472</t>
  </si>
  <si>
    <t xml:space="preserve">
_____
2247</t>
  </si>
  <si>
    <t>ТЕР09-03-039-01
Монтаж опорных конструкций: для крепления трубопроводов внутри зданий и сооружений массой до 0,1 т
1 т конструкций</t>
  </si>
  <si>
    <t>920,12
_____
297,26</t>
  </si>
  <si>
    <t>284,27
_____
1,8</t>
  </si>
  <si>
    <t>93
51
41</t>
  </si>
  <si>
    <t>57
_____
18</t>
  </si>
  <si>
    <t>718
_____
127</t>
  </si>
  <si>
    <t>137
_____
1</t>
  </si>
  <si>
    <t xml:space="preserve">
_____
733</t>
  </si>
  <si>
    <t xml:space="preserve">
_____
3750</t>
  </si>
  <si>
    <t>ТЕР16-02-005-01
Прокладка трубопроводов отопления и водоснабжения из стальных электросварных труб диаметром: до 40 мм -22х2.2
100 м трубопровода</t>
  </si>
  <si>
    <t>750,64
_____
48,6</t>
  </si>
  <si>
    <t>134,09
_____
3,1</t>
  </si>
  <si>
    <t>9
10
6</t>
  </si>
  <si>
    <t>95
_____
3</t>
  </si>
  <si>
    <t>ТССЦ-302-1313
Трубопроводы из стальных водогазопроводных неоцинкованных труб с гильзами и креплениями для газоснабжения диаметром 25 мм
м</t>
  </si>
  <si>
    <t xml:space="preserve">
_____
35,45</t>
  </si>
  <si>
    <t xml:space="preserve">
_____
35</t>
  </si>
  <si>
    <t xml:space="preserve">
_____
189</t>
  </si>
  <si>
    <t>ТЕР16-02-005-01
Прокладка трубопроводов отопления и водоснабжения из стальных электросварных труб диаметром: до 40 мм 34х2.2
100 м трубопровода</t>
  </si>
  <si>
    <t>ТССЦ-302-1315
Трубопроводы из стальных водогазопроводных неоцинкованных труб с гильзами и креплениями для газоснабжения диаметром 40 мм-34х2.2
м</t>
  </si>
  <si>
    <t xml:space="preserve">
_____
40,1</t>
  </si>
  <si>
    <t xml:space="preserve">
_____
40</t>
  </si>
  <si>
    <t xml:space="preserve">
_____
251</t>
  </si>
  <si>
    <t>ТЕР16-02-005-04
Прокладка трубопроводов отопления и водоснабжения из стальных электросварных труб диаметром: 80 мм   76х3.5мм
100 м трубопровода</t>
  </si>
  <si>
    <t>984,12
_____
7531,09</t>
  </si>
  <si>
    <t>227,98
_____
6,04</t>
  </si>
  <si>
    <t>262
38
21</t>
  </si>
  <si>
    <t>30
_____
225</t>
  </si>
  <si>
    <t>372
_____
1301</t>
  </si>
  <si>
    <t>38
_____
2</t>
  </si>
  <si>
    <t>ТЕР16-02-005-05
Прокладка трубопроводов отопления и водоснабжения из стальных электросварных труб диаметром: 100 мм 108мм
100 м трубопровода</t>
  </si>
  <si>
    <t>984,12
_____
10822,47</t>
  </si>
  <si>
    <t>361
38
21</t>
  </si>
  <si>
    <t>30
_____
324</t>
  </si>
  <si>
    <t>372
_____
1911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</si>
  <si>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 Объем:2.5*1.01
м</t>
  </si>
  <si>
    <t xml:space="preserve">
_____
67,3</t>
  </si>
  <si>
    <t xml:space="preserve">
_____
202</t>
  </si>
  <si>
    <t xml:space="preserve">
_____
1304</t>
  </si>
  <si>
    <t>ТЕР24-02-021-01
Изоляция комбинированным мастично-ленточным материалом типа ленты «Лиам» сварных стыков газопроводов условным диаметром: 50-200 мм
1 м2</t>
  </si>
  <si>
    <t>23,4
_____
180,68</t>
  </si>
  <si>
    <t>88,16
_____
14,3</t>
  </si>
  <si>
    <t>248
42
24</t>
  </si>
  <si>
    <t>20
_____
153</t>
  </si>
  <si>
    <t>75
_____
12</t>
  </si>
  <si>
    <t>250
_____
449</t>
  </si>
  <si>
    <t>415
_____
153</t>
  </si>
  <si>
    <t>ТЕР24-02-030-04
Укладка в траншею изолированных стальных газопроводов условным диаметром: до 150 мм
100 м трубопровода</t>
  </si>
  <si>
    <t>491,79
_____
19161,53</t>
  </si>
  <si>
    <t>1875,01
_____
184,69</t>
  </si>
  <si>
    <t>538
22
13</t>
  </si>
  <si>
    <t>12
_____
479</t>
  </si>
  <si>
    <t>47
_____
5</t>
  </si>
  <si>
    <t>155
_____
2762</t>
  </si>
  <si>
    <t>254
_____
58</t>
  </si>
  <si>
    <t>365
61
36</t>
  </si>
  <si>
    <t>29
_____
226</t>
  </si>
  <si>
    <t>110
_____
18</t>
  </si>
  <si>
    <t>368
_____
659</t>
  </si>
  <si>
    <t>611
_____
225</t>
  </si>
  <si>
    <t>ТЕР24-02-041-05
Надземная прокладка стальных газопроводов на металлических опорах, условный диаметр газопровода: 150 мм
100 м газопровода</t>
  </si>
  <si>
    <t>491,32
_____
579,94</t>
  </si>
  <si>
    <t>2916,25
_____
353,03</t>
  </si>
  <si>
    <t>279
77
45</t>
  </si>
  <si>
    <t>34
_____
41</t>
  </si>
  <si>
    <t>204
_____
25</t>
  </si>
  <si>
    <t>433
_____
159</t>
  </si>
  <si>
    <t>1100
_____
311</t>
  </si>
  <si>
    <t>ТССЦ-103-0176
Трубы стальные электросварные прямошовные со снятой фаской из стали марок БСт2кп-БСт4кп и БСт2пс-БСт4пс наружный диаметр 159 мм, толщина стенки 4,5 мм
м</t>
  </si>
  <si>
    <t xml:space="preserve">
_____
113</t>
  </si>
  <si>
    <t xml:space="preserve">
_____
791</t>
  </si>
  <si>
    <t xml:space="preserve">
_____
5082</t>
  </si>
  <si>
    <t>ТЕР13-03-002-02
Огрунтовка металлических поверхностей за один раз: грунтовкой ФЛ-03К
100 м2 окрашиваемой поверхности</t>
  </si>
  <si>
    <t>71,47
_____
293,96</t>
  </si>
  <si>
    <t>10,15
_____
0,12</t>
  </si>
  <si>
    <t>18
3
2</t>
  </si>
  <si>
    <t>3
_____
15</t>
  </si>
  <si>
    <t>43
_____
30</t>
  </si>
  <si>
    <t>ТЕР13-03-004-06
Окраска металлических огрунтованных поверхностей: эмалью ХВ-124
100 м2 окрашиваемой поверхности</t>
  </si>
  <si>
    <t>28,33
_____
650,88</t>
  </si>
  <si>
    <t>7,83
_____
0,12</t>
  </si>
  <si>
    <t>33
1
1</t>
  </si>
  <si>
    <t>1
_____
32</t>
  </si>
  <si>
    <t>17
_____
136</t>
  </si>
  <si>
    <t>ТЕР24-02-031-01
Укладка газопроводов из полиэтиленовых труб в траншею со стационарно установленного барабана, диаметр газопровода: 32ммх3
100 м укладки</t>
  </si>
  <si>
    <t>76,72
_____
5,27</t>
  </si>
  <si>
    <t>854
559
325</t>
  </si>
  <si>
    <t>430
_____
29</t>
  </si>
  <si>
    <t>5409
_____
62</t>
  </si>
  <si>
    <t>ТССЦ-507-2052
Труба ПЭ 80 SDR 11, наружный диаметр 32 мм х3(ГОСТ Р 50838-95)
10 м</t>
  </si>
  <si>
    <t xml:space="preserve">
_____
81,4</t>
  </si>
  <si>
    <t xml:space="preserve">
_____
4557</t>
  </si>
  <si>
    <t xml:space="preserve">
_____
27170</t>
  </si>
  <si>
    <t>ТЕР24-02-002-01
Сварка полиэтиленовых труб при помощи соединительных деталей с закладными нагревателями, диаметр труб: 32 мм
1 соединение</t>
  </si>
  <si>
    <t>9,53
_____
119,16</t>
  </si>
  <si>
    <t>1089
99
57</t>
  </si>
  <si>
    <t>76
_____
954</t>
  </si>
  <si>
    <t>960
_____
1849</t>
  </si>
  <si>
    <t>ТССЦ-507-0740
Муфта полиэтиленовая редукционная с закладными электронагревателями, Д=32х25 мм
шт.</t>
  </si>
  <si>
    <t xml:space="preserve">
_____
103,73</t>
  </si>
  <si>
    <t xml:space="preserve">
_____
1037</t>
  </si>
  <si>
    <t xml:space="preserve">
_____
3968</t>
  </si>
  <si>
    <t>ТЕР24-02-031-01
Укладка газопроводов из полиэтиленовых труб в траншею со стационарно установленного барабана, диаметр газопровода: 63 мм
100 м укладки</t>
  </si>
  <si>
    <t>121
79
46</t>
  </si>
  <si>
    <t>61
_____
4</t>
  </si>
  <si>
    <t>763
_____
9</t>
  </si>
  <si>
    <t>ТССЦ-507-2055
Труба ПЭ 80 SDR 11, наружный диаметр 63 ммх5.8(ГОСТ Р 50838-95)
10 м</t>
  </si>
  <si>
    <t xml:space="preserve">
_____
300</t>
  </si>
  <si>
    <t xml:space="preserve">
_____
2370</t>
  </si>
  <si>
    <t xml:space="preserve">
_____
14534</t>
  </si>
  <si>
    <t>ТЕР24-02-001-01
Сварка «встык» полиэтиленовых труб нагревательным элементом: при ручном управлении процессом сварки, диаметр труб 63 мм
1 соединение</t>
  </si>
  <si>
    <t>164
92
54</t>
  </si>
  <si>
    <t>ТССЦ-507-0742
Муфта полиэтиленовая редукционная с закладными электронагревателями, Д=63х32 мм
шт.</t>
  </si>
  <si>
    <t xml:space="preserve">
_____
205,56</t>
  </si>
  <si>
    <t xml:space="preserve">
_____
1028</t>
  </si>
  <si>
    <t xml:space="preserve">
_____
3346</t>
  </si>
  <si>
    <t>ТЕР24-02-031-02
Укладка газопроводов из полиэтиленовых труб в траншею со стационарно установленного барабана, диаметр газопровода: 110 мм
100 м укладки</t>
  </si>
  <si>
    <t>80,76
_____
20,75</t>
  </si>
  <si>
    <t>1123
662
385</t>
  </si>
  <si>
    <t>509
_____
130</t>
  </si>
  <si>
    <t>6407
_____
308</t>
  </si>
  <si>
    <t>ТССЦ-507-3759
Труба напорная из полиэтилена PE 100 для газопроводов ПЭ100 SDR17,6, размером 110х6,3 мм (ГОСТ Р 50838-95)
м</t>
  </si>
  <si>
    <t xml:space="preserve">
_____
64,02</t>
  </si>
  <si>
    <t xml:space="preserve">
_____
40333</t>
  </si>
  <si>
    <t xml:space="preserve">
_____
226422</t>
  </si>
  <si>
    <t>ТЕР24-02-002-03
Сварка полиэтиленовых труб при помощи соединительных деталей с закладными нагревателями, диаметр труб: 110 мм
1 соединение</t>
  </si>
  <si>
    <t>27,76
_____
257,32</t>
  </si>
  <si>
    <t>314
36
21</t>
  </si>
  <si>
    <t>28
_____
257</t>
  </si>
  <si>
    <t>350
_____
725</t>
  </si>
  <si>
    <t>ТССЦ-507-0745
Муфта полиэтиленовая редукционная с закладными электронагревателями, Д=110х80мм
шт.</t>
  </si>
  <si>
    <t xml:space="preserve">
_____
560,47</t>
  </si>
  <si>
    <t xml:space="preserve">
_____
4484</t>
  </si>
  <si>
    <t xml:space="preserve">
_____
13430</t>
  </si>
  <si>
    <t>ТЕР24-02-034-01
Укладка газопроводов из одиночных полиэтиленовых труб в траншею, диаметр газопровода: до 110 мм
100 м газопровода</t>
  </si>
  <si>
    <t>1
1
1</t>
  </si>
  <si>
    <t xml:space="preserve">
_____
784</t>
  </si>
  <si>
    <t xml:space="preserve">
_____
4399</t>
  </si>
  <si>
    <t>ТЕР24-02-001-02
Сварка «встык» полиэтиленовых труб нагревательным элементом: при ручном управлении процессом сварки, диаметр труб 110 мм
1 соединение</t>
  </si>
  <si>
    <t>38
21
12</t>
  </si>
  <si>
    <t>941
108
63</t>
  </si>
  <si>
    <t>83
_____
772</t>
  </si>
  <si>
    <t>1049
_____
2177</t>
  </si>
  <si>
    <t>ТЕР24-02-005-03
Установка отвода на газопроводе из полиэтиленовых труб в горизонтальной плоскости, диаметр отвода: 110 мм
1 отвод</t>
  </si>
  <si>
    <t>26,64
_____
261,27</t>
  </si>
  <si>
    <t>630
69
40</t>
  </si>
  <si>
    <t>53
_____
523</t>
  </si>
  <si>
    <t>671
_____
1485</t>
  </si>
  <si>
    <t>ТССЦ-507-0820
Отвод литой 90° из полиэтилена с закладными электронагревателями, диаметр 110 мм
шт.</t>
  </si>
  <si>
    <t xml:space="preserve">
_____
817,75</t>
  </si>
  <si>
    <t xml:space="preserve">
_____
1636</t>
  </si>
  <si>
    <t xml:space="preserve">
_____
4319</t>
  </si>
  <si>
    <t>ТЕР24-02-034-02
Укладка газопроводов из одиночных полиэтиленовых труб в траншею, диаметр газопровода: до 225 мм
100 м газопровода</t>
  </si>
  <si>
    <t>95,8
_____
12,9</t>
  </si>
  <si>
    <t>750
309
180</t>
  </si>
  <si>
    <t>592
_____
80</t>
  </si>
  <si>
    <t>3343
_____
1004</t>
  </si>
  <si>
    <t>ТССЦ-507-3762
Труба напорная из полиэтилена PE 100 для газопроводов ПЭ100 SDR17,6, размером 160х9,1 мм (ГОСТ Р 50838-95) Объем:600*1,02
м</t>
  </si>
  <si>
    <t xml:space="preserve">
_____
134,51</t>
  </si>
  <si>
    <t xml:space="preserve">
_____
83127</t>
  </si>
  <si>
    <t xml:space="preserve">
_____
466707</t>
  </si>
  <si>
    <t>ТЕР24-02-001-03
Сварка «встык» полиэтиленовых труб нагревательным элементом: при ручном управлении процессом сварки, диаметр труб 160 мм
1 соединение</t>
  </si>
  <si>
    <t>2882
1573
915</t>
  </si>
  <si>
    <t>ТССЦ-507-0747
Муфта полиэтиленовая редукционная с закладными электронагревателями, Д=160 мм
шт.</t>
  </si>
  <si>
    <t xml:space="preserve">
_____
1130,52</t>
  </si>
  <si>
    <t xml:space="preserve">
_____
24871</t>
  </si>
  <si>
    <t xml:space="preserve">
_____
55628</t>
  </si>
  <si>
    <t>ТЕР24-02-005-04
Установка отвода на газопроводе из полиэтиленовых труб в горизонтальной плоскости, диаметр отвода: 160 мм
1 отвод</t>
  </si>
  <si>
    <t>42,62
_____
378,85</t>
  </si>
  <si>
    <t>4193
499
290</t>
  </si>
  <si>
    <t>384
_____
3409</t>
  </si>
  <si>
    <t>4830
_____
12344</t>
  </si>
  <si>
    <t>ТССЦ-507-0822
Отвод литой 90° из полиэтилена с закладными электронагревателями, диаметр 160 мм
шт.</t>
  </si>
  <si>
    <t xml:space="preserve">
_____
2056,5</t>
  </si>
  <si>
    <t xml:space="preserve">
_____
18509</t>
  </si>
  <si>
    <t xml:space="preserve">
_____
35959</t>
  </si>
  <si>
    <t>ТЕР24-02-002-04
Сварка полиэтиленовых труб при помощи соединительных деталей с закладными нагревателями, диаметр труб: 160 мм
1 соединение</t>
  </si>
  <si>
    <t>43,74
_____
374,9</t>
  </si>
  <si>
    <t>4191
512
298</t>
  </si>
  <si>
    <t>394
_____
3374</t>
  </si>
  <si>
    <t>4957
_____
12195</t>
  </si>
  <si>
    <t>ТССЦ-507-0782
Переход полиэтиленовый с удлиненным хвостовиком SDR 11, 110х63 (ТУ2248-001-18425183-01)
шт.</t>
  </si>
  <si>
    <t xml:space="preserve">
_____
101,47</t>
  </si>
  <si>
    <t xml:space="preserve">
_____
304</t>
  </si>
  <si>
    <t xml:space="preserve">
_____
558</t>
  </si>
  <si>
    <t>ТЕР24-02-002-02
Сварка полиэтиленовых труб при помощи соединительных деталей(муфты) с закладными нагревателями, диаметр труб: 63 мм
1 соединение</t>
  </si>
  <si>
    <t>17,67
_____
178,53</t>
  </si>
  <si>
    <t>637
69
40</t>
  </si>
  <si>
    <t>53
_____
536</t>
  </si>
  <si>
    <t>667
_____
1000</t>
  </si>
  <si>
    <t>ТССЦ-507-0781
Переход полиэтиленовый с удлиненным хвостовиком SDR 11, 63х32 (ТУ2248-001-18425183-01)
шт.</t>
  </si>
  <si>
    <t xml:space="preserve">
_____
40,82</t>
  </si>
  <si>
    <t xml:space="preserve">
_____
163</t>
  </si>
  <si>
    <t xml:space="preserve">
_____
228</t>
  </si>
  <si>
    <t>544
49
29</t>
  </si>
  <si>
    <t>38
_____
476</t>
  </si>
  <si>
    <t>480
_____
924</t>
  </si>
  <si>
    <t>ТЕР24-02-002-02
Сварка полиэтиленовых труб при помощи соединительных деталей с закладными нагревателями, диаметр труб: 63 мм
1 соединение</t>
  </si>
  <si>
    <t>849
92
54</t>
  </si>
  <si>
    <t>71
_____
714</t>
  </si>
  <si>
    <t>890
_____
1333</t>
  </si>
  <si>
    <t>ТССЦ-507-0783
Переход полиэтиленовый с удлиненным хвостовиком SDR 11, 160х110 (ТУ2248-001-18425183-01)
шт.</t>
  </si>
  <si>
    <t xml:space="preserve">
_____
211,43</t>
  </si>
  <si>
    <t xml:space="preserve">
_____
1057</t>
  </si>
  <si>
    <t xml:space="preserve">
_____
2352</t>
  </si>
  <si>
    <t>1569
181
105</t>
  </si>
  <si>
    <t>139
_____
1286</t>
  </si>
  <si>
    <t>1748
_____
3629</t>
  </si>
  <si>
    <t>2328
285
166</t>
  </si>
  <si>
    <t>219
_____
1874</t>
  </si>
  <si>
    <t>2754
_____
6776</t>
  </si>
  <si>
    <t>ТЕР24-02-006-03
Установка тройника на газопроводе из полиэтиленовых труб в горизонтальной плоскости, диаметр газопровода: 110 мм
1 тройник</t>
  </si>
  <si>
    <t>315
35
20</t>
  </si>
  <si>
    <t>27
_____
261</t>
  </si>
  <si>
    <t>335
_____
742</t>
  </si>
  <si>
    <t>ТССЦ-507-0884
Тройник полиэтиленовый с удлиненным хвостовиком равнопроходной, SDR 11, диаметр 110 мм (ТУ2248-001-18425183-01)
шт.</t>
  </si>
  <si>
    <t xml:space="preserve">
_____
256,76</t>
  </si>
  <si>
    <t xml:space="preserve">
_____
257</t>
  </si>
  <si>
    <t xml:space="preserve">
_____
720</t>
  </si>
  <si>
    <t>628
73
42</t>
  </si>
  <si>
    <t>56
_____
515</t>
  </si>
  <si>
    <t>699
_____
1452</t>
  </si>
  <si>
    <t>ТЕР24-02-006-04
Установка тройника на газопроводе из полиэтиленовых труб в горизонтальной плоскости, диаметр газопровода: 160 мм
1 тройник</t>
  </si>
  <si>
    <t>1863
221
129</t>
  </si>
  <si>
    <t>170
_____
1515</t>
  </si>
  <si>
    <t>2147
_____
5486</t>
  </si>
  <si>
    <t>3725
455
265</t>
  </si>
  <si>
    <t>350
_____
2999</t>
  </si>
  <si>
    <t>4406
_____
10841</t>
  </si>
  <si>
    <t>466
56
33</t>
  </si>
  <si>
    <t>43
_____
379</t>
  </si>
  <si>
    <t>537
_____
1372</t>
  </si>
  <si>
    <t>ТССЦ-507-0889
Тройник полиэтиленовый с удлиненным хвостовиком неравнопроходной, SDR 11, 160х110 (ТУ2248-001-18425183-01)
шт.</t>
  </si>
  <si>
    <t xml:space="preserve">
_____
489,12</t>
  </si>
  <si>
    <t xml:space="preserve">
_____
489</t>
  </si>
  <si>
    <t xml:space="preserve">
_____
1690</t>
  </si>
  <si>
    <t>ТССЦ-507-0885
Тройник полиэтиленовый с удлиненным хвостовиком равнопроходной, SDR 11, диаметр 160 мм (ТУ2248-001-18425183-01)
шт.</t>
  </si>
  <si>
    <t xml:space="preserve">
_____
562,22</t>
  </si>
  <si>
    <t xml:space="preserve">
_____
2249</t>
  </si>
  <si>
    <t xml:space="preserve">
_____
7639</t>
  </si>
  <si>
    <t>ТЕР24-02-002-03
Сварка полиэтиленовых труб при помощи соединительных деталей муфты с закладными нагревателями, диаметр труб: 110 мм
1 соединение</t>
  </si>
  <si>
    <t>ТЕР24-02-002-04
Сварка полиэтиленовых труб при помощи соединительных деталей муфты с закладными нагревателями, диаметр труб: 160 мм
1 соединение</t>
  </si>
  <si>
    <t>466
57
33</t>
  </si>
  <si>
    <t>44
_____
375</t>
  </si>
  <si>
    <t>551
_____
1355</t>
  </si>
  <si>
    <t>ТССЦ-507-0723
Заглушка полиэтиленовая с удлиненным хвостовиком SDR 11, диаметр 110 мм (ТУ2248-001-18425183-01)
шт.</t>
  </si>
  <si>
    <t xml:space="preserve">
_____
103,75</t>
  </si>
  <si>
    <t xml:space="preserve">
_____
311</t>
  </si>
  <si>
    <t xml:space="preserve">
_____
734</t>
  </si>
  <si>
    <t>ТССЦ-507-0761
Неразъемное соединение «полиэтилен-сталь» SDR 11 110х10,0/СТ108 (ТУ2248-025-00203536-96)
шт.</t>
  </si>
  <si>
    <t>ТССЦ-507-0779
Переход «полиэтилен-сталь 110х108»
шт.</t>
  </si>
  <si>
    <t xml:space="preserve">
_____
2199</t>
  </si>
  <si>
    <t>ТССЦ-507-0780
Переход «полиэтилен-сталь 160х159»
шт.</t>
  </si>
  <si>
    <t xml:space="preserve">
_____
3524</t>
  </si>
  <si>
    <t>ТЕР24-02-002-03
Сварка полиэтиленовых труб при помощи соединительных деталей(муфты) с закладными нагревателями, диаметр труб: 110 мм
1 соединение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</si>
  <si>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 110х63 мм
1 соединение</t>
  </si>
  <si>
    <t>18,33
_____
3,16</t>
  </si>
  <si>
    <t>102
72
42</t>
  </si>
  <si>
    <t>55
_____
10</t>
  </si>
  <si>
    <t>692
_____
39</t>
  </si>
  <si>
    <t>ТССЦ-507-0856
Седелка полиэтиленовая с ответной нижней частью Д=110х63 мм
шт.</t>
  </si>
  <si>
    <t xml:space="preserve">
_____
758,88</t>
  </si>
  <si>
    <t xml:space="preserve">
_____
2277</t>
  </si>
  <si>
    <t xml:space="preserve">
_____
6149</t>
  </si>
  <si>
    <t>212
23
14</t>
  </si>
  <si>
    <t>18
_____
178</t>
  </si>
  <si>
    <t>222
_____
334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</si>
  <si>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110х32 мм
1 соединение</t>
  </si>
  <si>
    <t>782
549
319</t>
  </si>
  <si>
    <t>422
_____
73</t>
  </si>
  <si>
    <t>5305
_____
302</t>
  </si>
  <si>
    <t>ТССЦ-507-0846
Седелка крановая полиэтиленовая с закладными электронагревателями SDR 11, 110х32
шт.</t>
  </si>
  <si>
    <t xml:space="preserve">
_____
434</t>
  </si>
  <si>
    <t xml:space="preserve">
_____
9982</t>
  </si>
  <si>
    <t xml:space="preserve">
_____
42494</t>
  </si>
  <si>
    <t>2994
273
159</t>
  </si>
  <si>
    <t>210
_____
2622</t>
  </si>
  <si>
    <t>2641
_____
5082</t>
  </si>
  <si>
    <t>ТЕР24-02-007-03
Установка седелок крановых полиэтиленовых с закладными нагревателями на газопроводе из полиэтиленовых труб , диаметры соединяемых труб: 160х32мм
1 соединение</t>
  </si>
  <si>
    <t>26,18
_____
3,95</t>
  </si>
  <si>
    <t>1075
749
436</t>
  </si>
  <si>
    <t>576
_____
87</t>
  </si>
  <si>
    <t>7249
_____
361</t>
  </si>
  <si>
    <t>ТЕР24-02-007-03
Установка седелок крановых полиэтиленовых с закладными нагревателями на газопроводе из полиэтиленовых труб , диаметры соединяемых труб:  160х63 мм
1 соединение</t>
  </si>
  <si>
    <t>147
103
60</t>
  </si>
  <si>
    <t>79
_____
12</t>
  </si>
  <si>
    <t>989
_____
49</t>
  </si>
  <si>
    <t>ТССЦ-507-0847
Седелка крановая полиэтиленовая с закладными электронагревателями SDR 11, 160х63
шт.</t>
  </si>
  <si>
    <t xml:space="preserve">
_____
457</t>
  </si>
  <si>
    <t xml:space="preserve">
_____
1371</t>
  </si>
  <si>
    <t xml:space="preserve">
_____
9171</t>
  </si>
  <si>
    <t xml:space="preserve">                                   ДОМОВОЕ ПОДКЛЮЧЕНИЕ</t>
  </si>
  <si>
    <t>ТЕР16-05-001-01
Установка вентилей, задвижек, затворов, клапанов обратных, кранов проходных на трубопроводах из стальных труб диаметром: до 25 мм
1 шт.</t>
  </si>
  <si>
    <t>16,86
_____
69,49</t>
  </si>
  <si>
    <t>4597
1101
607</t>
  </si>
  <si>
    <t>860
_____
3544</t>
  </si>
  <si>
    <t>10824
_____
15744</t>
  </si>
  <si>
    <t>ТССЦ-302-1917
Кран шаровый муфтовый 11Б41п3 для газа, давлением 1,6 МПа (16 кгс/см2), диаметром 25 мм
шт.</t>
  </si>
  <si>
    <t xml:space="preserve">
_____
71,41</t>
  </si>
  <si>
    <t xml:space="preserve">
_____
3642</t>
  </si>
  <si>
    <t xml:space="preserve">
_____
15220</t>
  </si>
  <si>
    <t>ТЕР16-02-003-03
Прокладка трубопроводов газоснабжения из стальных водогазопроводных неоцинкованных труб диаметром: 25 мм
100 м трубопровода</t>
  </si>
  <si>
    <t>375,87
_____
3598,53</t>
  </si>
  <si>
    <t>67,61
_____
2,45</t>
  </si>
  <si>
    <t>4123
493
272</t>
  </si>
  <si>
    <t>383
_____
3671</t>
  </si>
  <si>
    <t>69
_____
2</t>
  </si>
  <si>
    <t>4827
_____
19570</t>
  </si>
  <si>
    <t>398
_____
31</t>
  </si>
  <si>
    <t>39
6
4</t>
  </si>
  <si>
    <t>7
_____
31</t>
  </si>
  <si>
    <t>93
_____
64</t>
  </si>
  <si>
    <t>71
3
2</t>
  </si>
  <si>
    <t>3
_____
67</t>
  </si>
  <si>
    <t>37
_____
292</t>
  </si>
  <si>
    <t>ТЕР22-01-021-02
Укладка трубопроводов из полиэтиленовых труб диаметром: 65 мм
1 км трубопровода</t>
  </si>
  <si>
    <t>2437,69
_____
26,5</t>
  </si>
  <si>
    <t>2431,01
_____
390,08</t>
  </si>
  <si>
    <t>387
291
169</t>
  </si>
  <si>
    <t>193
_____
2</t>
  </si>
  <si>
    <t>192
_____
31</t>
  </si>
  <si>
    <t>2424
_____
14</t>
  </si>
  <si>
    <t>1201
_____
388</t>
  </si>
  <si>
    <t>ТССЦ-507-2016
Труба ПЭ 63 SDR 17,6 (С), наружный диаметр 63 мм (ГОСТ 18599-2001)
10 м</t>
  </si>
  <si>
    <t xml:space="preserve">
_____
183</t>
  </si>
  <si>
    <t xml:space="preserve">
_____
1446</t>
  </si>
  <si>
    <t xml:space="preserve">
_____
7436</t>
  </si>
  <si>
    <t>ТССЦ-507-0770
Соединительная арматура трубопроводов, переход диаметром 32х25 мм
10 шт.</t>
  </si>
  <si>
    <t xml:space="preserve">
_____
21,5</t>
  </si>
  <si>
    <t xml:space="preserve">
_____
110</t>
  </si>
  <si>
    <t xml:space="preserve">
_____
3924</t>
  </si>
  <si>
    <t>ТЕР16-02-001-03
Прокладка трубопроводов отопления из стальных водогазопроводных неоцинкованных труб диаметром: 25 мм
100 м трубопровода</t>
  </si>
  <si>
    <t>400,92
_____
3367,09</t>
  </si>
  <si>
    <t>54,41
_____
2,45</t>
  </si>
  <si>
    <t>3975
538
296</t>
  </si>
  <si>
    <t>417
_____
3501</t>
  </si>
  <si>
    <t>57
_____
3</t>
  </si>
  <si>
    <t>5250
_____
19684</t>
  </si>
  <si>
    <t>333
_____
32</t>
  </si>
  <si>
    <t>6940
632
368</t>
  </si>
  <si>
    <t>486
_____
6078</t>
  </si>
  <si>
    <t>6123
_____
11781</t>
  </si>
  <si>
    <t>ТЕР16-07-006-01
Заделка сальников при проходе труб через фундаменты или стены подвала диаметром: до 100 мм
1 сальник</t>
  </si>
  <si>
    <t>20,65
_____
15,66</t>
  </si>
  <si>
    <t>3704
2696
1486</t>
  </si>
  <si>
    <t>2106
_____
1598</t>
  </si>
  <si>
    <t>26508
_____
8717</t>
  </si>
  <si>
    <t>824
225
131</t>
  </si>
  <si>
    <t>129
_____
388</t>
  </si>
  <si>
    <t>307
_____
44</t>
  </si>
  <si>
    <t>1624
_____
3149</t>
  </si>
  <si>
    <t>1867
_____
551</t>
  </si>
  <si>
    <t>90
22
12</t>
  </si>
  <si>
    <t>17
_____
69</t>
  </si>
  <si>
    <t>212
_____
309</t>
  </si>
  <si>
    <t xml:space="preserve">
_____
71</t>
  </si>
  <si>
    <t xml:space="preserve">
_____
298</t>
  </si>
  <si>
    <t>3
1
1</t>
  </si>
  <si>
    <t>1
_____
2</t>
  </si>
  <si>
    <t>7
_____
6</t>
  </si>
  <si>
    <t xml:space="preserve">
_____
6</t>
  </si>
  <si>
    <t>3
_____
24</t>
  </si>
  <si>
    <t>ТЕР24-02-030-01
Укладка в траншею изолированных стальных газопроводов условным диаметром: до 50 мм
100 м трубопровода</t>
  </si>
  <si>
    <t>227,93
_____
5159,07</t>
  </si>
  <si>
    <t>919,84
_____
102,06</t>
  </si>
  <si>
    <t>126
9
5</t>
  </si>
  <si>
    <t>5
_____
103</t>
  </si>
  <si>
    <t>18
_____
2</t>
  </si>
  <si>
    <t>57
_____
693</t>
  </si>
  <si>
    <t>105
_____
26</t>
  </si>
  <si>
    <t>105
17
10</t>
  </si>
  <si>
    <t>8
_____
65</t>
  </si>
  <si>
    <t>32
_____
5</t>
  </si>
  <si>
    <t>106
_____
190</t>
  </si>
  <si>
    <t>176
_____
65</t>
  </si>
  <si>
    <t>ТЕР22-03-014-01
Приварка неразъемных соединений к стальным трубопроводам диаметром: 50 мм
1 шт</t>
  </si>
  <si>
    <t>5,19
_____
44,95</t>
  </si>
  <si>
    <t>28,07
_____
4,08</t>
  </si>
  <si>
    <t>78
12
7</t>
  </si>
  <si>
    <t>5
_____
45</t>
  </si>
  <si>
    <t>28
_____
4</t>
  </si>
  <si>
    <t>65
_____
201</t>
  </si>
  <si>
    <t>171
_____
51</t>
  </si>
  <si>
    <t>ТССЦ-507-0760
Неразъемное соединение «полиэтилен-сталь» SDR 11 63х5,8/СТ57 (ТУ2248-025-00203536-96)
шт.</t>
  </si>
  <si>
    <t xml:space="preserve">
_____
385</t>
  </si>
  <si>
    <t>ТЕР22-01-012-02
Укладка стальных водопроводных труб с пневматическим испытанием диаметром: 75 мм
1 км трубопровода</t>
  </si>
  <si>
    <t>5733,42
_____
524,88</t>
  </si>
  <si>
    <t>5217,19
_____
983,54</t>
  </si>
  <si>
    <t>6
4
2</t>
  </si>
  <si>
    <t>36
_____
2</t>
  </si>
  <si>
    <t>17
_____
6</t>
  </si>
  <si>
    <t>ТССЦ-103-0152
Трубы стальные электросварные прямошовные со снятой фаской из стали марок БСт2кп-БСт4кп и БСт2пс-БСт4пс наружный диаметр 89 мм, толщина стенки 2,8 мм
м</t>
  </si>
  <si>
    <t xml:space="preserve">
_____
38,9</t>
  </si>
  <si>
    <t xml:space="preserve">
_____
20</t>
  </si>
  <si>
    <t xml:space="preserve">
_____
126</t>
  </si>
  <si>
    <t>ТЕР22-02-010-03
Нанесение весьма усиленной антикоррозионной изоляции из полимерных липких лент на стальные трубопроводы диаметром: 100 мм
1 км трубопровода</t>
  </si>
  <si>
    <t>2735,14
_____
24350,57</t>
  </si>
  <si>
    <t>1127,89
_____
110,47</t>
  </si>
  <si>
    <t>14
1
1</t>
  </si>
  <si>
    <t>1
_____
12</t>
  </si>
  <si>
    <t>17
_____
35</t>
  </si>
  <si>
    <t>3
_____
1</t>
  </si>
  <si>
    <t>ТССЦ-101-0600
Мастика герметизирующая бутилкаучуковая Каупласт
кг</t>
  </si>
  <si>
    <t xml:space="preserve">
_____
36,5</t>
  </si>
  <si>
    <t xml:space="preserve">
_____
8</t>
  </si>
  <si>
    <t xml:space="preserve">
_____
36</t>
  </si>
  <si>
    <t>36
27
15</t>
  </si>
  <si>
    <t>21
_____
15</t>
  </si>
  <si>
    <t>260
_____
85</t>
  </si>
  <si>
    <t>63
17
10</t>
  </si>
  <si>
    <t>10
_____
29</t>
  </si>
  <si>
    <t>24
_____
3</t>
  </si>
  <si>
    <t>125
_____
242</t>
  </si>
  <si>
    <t>144
_____
42</t>
  </si>
  <si>
    <t>ТЕР22-05-002-03
Продавливание без разработки грунта (прокол) на длину: до 10 м труб диаметром 200 мм
100 м продавливания</t>
  </si>
  <si>
    <t>3403
_____
111,28</t>
  </si>
  <si>
    <t>12942,21
_____
4162,46</t>
  </si>
  <si>
    <t>5924
3540
2060</t>
  </si>
  <si>
    <t>1225
_____
40</t>
  </si>
  <si>
    <t>4659
_____
1498</t>
  </si>
  <si>
    <t>15429
_____
306</t>
  </si>
  <si>
    <t>33789
_____
18869</t>
  </si>
  <si>
    <t>ТССЦ-103-0192
Трубы стальные электросварные прямошовные со снятой фаской из стали марок БСт2кп-БСт4кп и БСт2пс-БСт4пс наружный диаметр 219 мм, толщина стенки 8 мм
м</t>
  </si>
  <si>
    <t xml:space="preserve">
_____
270</t>
  </si>
  <si>
    <t xml:space="preserve">
_____
9758</t>
  </si>
  <si>
    <t xml:space="preserve">
_____
63458</t>
  </si>
  <si>
    <t>ТССЦ-507-2838
Хомутики для крепления труб
100 шт.</t>
  </si>
  <si>
    <t xml:space="preserve">
_____
416</t>
  </si>
  <si>
    <t xml:space="preserve">
_____
499</t>
  </si>
  <si>
    <t xml:space="preserve">
_____
4450</t>
  </si>
  <si>
    <t>ТЕР24-02-120-03
Очистка полости трубопровода продувкой воздухом, условный диаметр газопровода: до 150 мм
100 м трубопровода</t>
  </si>
  <si>
    <t>18,83
_____
3,65</t>
  </si>
  <si>
    <t>529
291
169</t>
  </si>
  <si>
    <t>378
_____
73</t>
  </si>
  <si>
    <t>2485
_____
921</t>
  </si>
  <si>
    <t>ТЕР24-02-121-03
Монтаж инвентарного узла для очистки и испытания газопровода, условный диаметр газопровода: до 150 мм
1 узел</t>
  </si>
  <si>
    <t>112,54
_____
61,7</t>
  </si>
  <si>
    <t>341
147
85</t>
  </si>
  <si>
    <t>113
_____
61</t>
  </si>
  <si>
    <t>1417
_____
214</t>
  </si>
  <si>
    <t>ТЕР24-02-122-03
Подъем давления при испытании воздухом газопроводов низкого и среднего давления (до 0,3 МПа) условным диаметром: до 200 мм
100 м газопровода</t>
  </si>
  <si>
    <t>8,87
_____
0,97</t>
  </si>
  <si>
    <t>ТЕР24-02-124-01
Выдержка под давлением до 0,6 МПа при испытании на прочность и герметичность газопроводов условным диаметром: 50-300 мм
1 участок испытания газопровода</t>
  </si>
  <si>
    <t>798,21
_____
85,12</t>
  </si>
  <si>
    <t>968
332
193</t>
  </si>
  <si>
    <t>798
_____
85</t>
  </si>
  <si>
    <t>5334
_____
1072</t>
  </si>
  <si>
    <t>ТЕР24-02-090-05
Врезка штуцером в действующие стальные газопроводы низкого давления под газом со снижением давления, условный диаметр врезаемого газопровода: до 150 мм
10 врезок</t>
  </si>
  <si>
    <t>1013,18
_____
2498,72</t>
  </si>
  <si>
    <t>533
131
76</t>
  </si>
  <si>
    <t>101
_____
250</t>
  </si>
  <si>
    <t>1276
_____
2455</t>
  </si>
  <si>
    <t>ТЕР24-02-091-02
Врезка муфтой в действующие стальные газопроводы низкого давления под газом со снижением давления, условный диаметр врезаемого газопровода: до 80 мм
10 врезок</t>
  </si>
  <si>
    <t>258,04
_____
236,98</t>
  </si>
  <si>
    <t>94
34
20</t>
  </si>
  <si>
    <t>26
_____
24</t>
  </si>
  <si>
    <t>325
_____
155</t>
  </si>
  <si>
    <t>ТЕРм39-02-006-05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89 мм, толщина стенки до 14 мм
1 стык</t>
  </si>
  <si>
    <t>8,59
_____
2,81</t>
  </si>
  <si>
    <t>97
48
36</t>
  </si>
  <si>
    <t>60
_____
20</t>
  </si>
  <si>
    <t>758
_____
84</t>
  </si>
  <si>
    <t>ТЕРм39-02-015-04
Гаммаграфический контроль трубопровода через две стенки, диаметр трубопровода: 108 мм, толщина стенки до 5 мм
1 снимок</t>
  </si>
  <si>
    <t>15,51
_____
6,75</t>
  </si>
  <si>
    <t>39
13
10</t>
  </si>
  <si>
    <t>16
_____
6</t>
  </si>
  <si>
    <t>195
_____
13</t>
  </si>
  <si>
    <t>ТЕРм08-02-141-01
Кабель до 35 кВ в готовых траншеях без покрытий, масса 1 м: до 1 кг
100 м кабеля</t>
  </si>
  <si>
    <t>133,27
_____
70,12</t>
  </si>
  <si>
    <t>85,65
_____
5,06</t>
  </si>
  <si>
    <t>5762
2620
1793</t>
  </si>
  <si>
    <t>2657
_____
1398</t>
  </si>
  <si>
    <t>1707
_____
101</t>
  </si>
  <si>
    <t>33450
_____
9417</t>
  </si>
  <si>
    <t>9791
_____
1270</t>
  </si>
  <si>
    <t>ТССЦ-507-3540
Лента сигнальная "Внимание канализация" ЛСК 250
м</t>
  </si>
  <si>
    <t xml:space="preserve">
_____
1,17</t>
  </si>
  <si>
    <t xml:space="preserve">
_____
2332</t>
  </si>
  <si>
    <t xml:space="preserve">
_____
10186</t>
  </si>
  <si>
    <t>ТССЦ-507-3538
Лента сигнальная "Газ" ЛСГ 200
м</t>
  </si>
  <si>
    <t xml:space="preserve">
_____
0,3</t>
  </si>
  <si>
    <t xml:space="preserve">
_____
598</t>
  </si>
  <si>
    <t xml:space="preserve">
_____
2312</t>
  </si>
  <si>
    <t>ТЕР27-09-012-01
Монтаж щитков
100 знаков</t>
  </si>
  <si>
    <t>743,82
_____
489,12</t>
  </si>
  <si>
    <t>937
802
456</t>
  </si>
  <si>
    <t>565
_____
372</t>
  </si>
  <si>
    <t>7122
_____
2781</t>
  </si>
  <si>
    <t>тссц-101-9610
Щитки металлические
шт</t>
  </si>
  <si>
    <t xml:space="preserve">
_____
108</t>
  </si>
  <si>
    <t xml:space="preserve">
_____
8208</t>
  </si>
  <si>
    <t>ТЕР01-01-004-01
Разработка грунта в отвал экскаваторами «драглайн» или «обратная лопата» с ковшом вместимостью: 0,4 (0,3-0,45) м3, группа грунтов 1
1000 м3 грунта</t>
  </si>
  <si>
    <t>2728,43
_____
470,14</t>
  </si>
  <si>
    <t>4755
865
387</t>
  </si>
  <si>
    <t>4644
_____
800</t>
  </si>
  <si>
    <t>29351
_____
10074</t>
  </si>
  <si>
    <t>ТЕР01-01-004-03
Разработка грунта в отвал экскаваторами «драглайн» или «обратная лопата» с ковшом вместимостью: 0,4 (0,3-0,45) м3, группа грунтов 3
1000 м3 грунта</t>
  </si>
  <si>
    <t>4708,17
_____
811,27</t>
  </si>
  <si>
    <t>11343
2065
924</t>
  </si>
  <si>
    <t>11078
_____
1909</t>
  </si>
  <si>
    <t>70021
_____
24033</t>
  </si>
  <si>
    <t>ТЕР01-01-014-03
Разработка грунта с погрузкой на автомобили-самосвалы экскаваторами с ковшом вместимостью: 0,4 (0,35-0,45) м3, группа грунтов 3
1000 м3 грунта</t>
  </si>
  <si>
    <t>275,69
_____
6,1</t>
  </si>
  <si>
    <t>7234,27
_____
1279,44</t>
  </si>
  <si>
    <t>5915
1163
520</t>
  </si>
  <si>
    <t>217
_____
5</t>
  </si>
  <si>
    <t>5693
_____
1007</t>
  </si>
  <si>
    <t>2732
_____
21</t>
  </si>
  <si>
    <t>38480
_____
12678</t>
  </si>
  <si>
    <t>ТЕР01-02-057-01
Разработка грунта вручную в траншеях глубиной до 2 м без креплений с откосами, группа грунтов: 1
100 м3 грунта</t>
  </si>
  <si>
    <t>1454
1163
556</t>
  </si>
  <si>
    <t>1035
828
396</t>
  </si>
  <si>
    <t>ТЕР01-02-057-03
Разработка грунта вручную в траншеях глубиной до 2 м без креплений с откосами, группа грунтов: 3
100 м3 грунта</t>
  </si>
  <si>
    <t>4842
3874
1852</t>
  </si>
  <si>
    <t>ТЕР23-01-001-01
Устройство основания под трубопроводы: песчаного
10 м3 основания</t>
  </si>
  <si>
    <t>105,37
_____
1287</t>
  </si>
  <si>
    <t>39,04
_____
4,26</t>
  </si>
  <si>
    <t>120144
11963
6961</t>
  </si>
  <si>
    <t>8844
_____
108023</t>
  </si>
  <si>
    <t>3277
_____
358</t>
  </si>
  <si>
    <t>111417
_____
310663</t>
  </si>
  <si>
    <t>15393
_____
4497</t>
  </si>
  <si>
    <t>ТЕР01-02-061-01
Засыпка вручную траншей, пазух котлованов и ям, группа грунтов: 1
100 м3 грунта</t>
  </si>
  <si>
    <t>747
598
286</t>
  </si>
  <si>
    <t>ТЕР01-02-061-03
Засыпка вручную траншей, пазух котлованов и ям, группа грунтов: 3
100 м3 грунта</t>
  </si>
  <si>
    <t>574
459
220</t>
  </si>
  <si>
    <t>ТЕР01-01-034-01
Засыпка траншей и котлованов с перемещением грунта до 5 м бульдозерами мощностью: 96 кВт (130 л.с.), группа грунтов 1
1000 м3 грунта</t>
  </si>
  <si>
    <t>709,2
_____
96,51</t>
  </si>
  <si>
    <t>1296
167
75</t>
  </si>
  <si>
    <t>1296
_____
176</t>
  </si>
  <si>
    <t>9081
_____
2220</t>
  </si>
  <si>
    <t>ТЕР01-01-034-03
Засыпка траншей и котлованов с перемещением грунта до 5 м бульдозерами мощностью: 96 кВт (130 л.с.), группа грунтов 3
1000 м3 грунта</t>
  </si>
  <si>
    <t>885,6
_____
120,52</t>
  </si>
  <si>
    <t>2084
270
121</t>
  </si>
  <si>
    <t>2084
_____
284</t>
  </si>
  <si>
    <t>14604
_____
3570</t>
  </si>
  <si>
    <t>ТЕР01-02-005-01
Уплотнение грунта пневматическими трамбовками, группа грунтов: 1-2
100 м3 уплотненного грунта</t>
  </si>
  <si>
    <t>199,9
_____
36,97</t>
  </si>
  <si>
    <t>6287
3068
1372</t>
  </si>
  <si>
    <t>3752
_____
694</t>
  </si>
  <si>
    <t>24252
_____
8735</t>
  </si>
  <si>
    <t>ТЕР01-02-005-02
Уплотнение грунта пневматическими трамбовками, группа грунтов: 3-4
100 м3 уплотненного грунта</t>
  </si>
  <si>
    <t>238,66
_____
44,14</t>
  </si>
  <si>
    <t>9410
4592
2054</t>
  </si>
  <si>
    <t>5615
_____
1039</t>
  </si>
  <si>
    <t>36299
_____
13076</t>
  </si>
  <si>
    <t>ТЕР01-02-068-01
Водоотлив: из траншей
100 м3 мокрого грунта</t>
  </si>
  <si>
    <t>ТССЦпг-03-21-01-002
Перевозка грузов автомобилями-самосвалами грузоподъемностью 10 т, работающих вне карьера, на расстояние: до 2 км I класс груза Объем:787*1,8
1 т груза</t>
  </si>
  <si>
    <t xml:space="preserve">                                   ЩЕБЕНОЧНОЕ ПОКРЫТИЕ</t>
  </si>
  <si>
    <t>ТЕР01-02-027-10
Планировка откосов и полотна: выемок механизированным способом, группа грунтов 3
1000 м2 спланированной площади</t>
  </si>
  <si>
    <t>588,55
_____
68,91</t>
  </si>
  <si>
    <t>1649
935
447</t>
  </si>
  <si>
    <t>544
_____
64</t>
  </si>
  <si>
    <t>3520
_____
803</t>
  </si>
  <si>
    <t>ТЕР27-04-006-03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нижнего слоя двухслойных
1000 м2 основания</t>
  </si>
  <si>
    <t>342,44
_____
23120,2</t>
  </si>
  <si>
    <t>3284,06
_____
459,49</t>
  </si>
  <si>
    <t>24741
1054
599</t>
  </si>
  <si>
    <t>317
_____
21386</t>
  </si>
  <si>
    <t>3038
_____
425</t>
  </si>
  <si>
    <t>3991
_____
90374</t>
  </si>
  <si>
    <t>18718
_____
5352</t>
  </si>
  <si>
    <t>ТЕР27-04-006-04
На каждый 1 см изменения толщины слоя добавлять или исключать к расценкам 27-04-006-01, 27-04-006-02, 27-04-006-03
1000 м2 основания</t>
  </si>
  <si>
    <t xml:space="preserve">
_____
1537,2</t>
  </si>
  <si>
    <t>267,5
_____
36,45</t>
  </si>
  <si>
    <t>1669
48
27</t>
  </si>
  <si>
    <t xml:space="preserve">
_____
1422</t>
  </si>
  <si>
    <t>247
_____
34</t>
  </si>
  <si>
    <t xml:space="preserve">
_____
5998</t>
  </si>
  <si>
    <t>1442
_____
424</t>
  </si>
  <si>
    <t xml:space="preserve">                                   АСФАЛЬТОВОЕ ПОКРЫТИЕ</t>
  </si>
  <si>
    <t>815
462
221</t>
  </si>
  <si>
    <t>269
_____
31</t>
  </si>
  <si>
    <t>1739
_____
396</t>
  </si>
  <si>
    <t>12223
520
296</t>
  </si>
  <si>
    <t>156
_____
10566</t>
  </si>
  <si>
    <t>1501
_____
210</t>
  </si>
  <si>
    <t>1972
_____
44649</t>
  </si>
  <si>
    <t>9248
_____
2644</t>
  </si>
  <si>
    <t>825
24
14</t>
  </si>
  <si>
    <t xml:space="preserve">
_____
703</t>
  </si>
  <si>
    <t>122
_____
17</t>
  </si>
  <si>
    <t xml:space="preserve">
_____
2964</t>
  </si>
  <si>
    <t>712
_____
210</t>
  </si>
  <si>
    <t>ТЕР27-06-026-01
Розлив вяжущих материалов
1 т</t>
  </si>
  <si>
    <t xml:space="preserve">
_____
3059,1</t>
  </si>
  <si>
    <t>40,92
_____
8,64</t>
  </si>
  <si>
    <t>3543
14
8</t>
  </si>
  <si>
    <t xml:space="preserve">
_____
3496</t>
  </si>
  <si>
    <t>47
_____
10</t>
  </si>
  <si>
    <t xml:space="preserve">
_____
17025</t>
  </si>
  <si>
    <t>332
_____
124</t>
  </si>
  <si>
    <t>ТЕР27-06-019-01
Устройство покрытия толщиной 3 см из холодных асфальтобетонных смесей: типа БХ
1000 м2 покрытия</t>
  </si>
  <si>
    <t>544,76
_____
394,69</t>
  </si>
  <si>
    <t>943,32
_____
102,52</t>
  </si>
  <si>
    <t>860
420
239</t>
  </si>
  <si>
    <t>249
_____
180</t>
  </si>
  <si>
    <t>431
_____
47</t>
  </si>
  <si>
    <t>3134
_____
1124</t>
  </si>
  <si>
    <t>2557
_____
590</t>
  </si>
  <si>
    <t>ТССЦ-410-0002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
т</t>
  </si>
  <si>
    <t xml:space="preserve">
_____
538</t>
  </si>
  <si>
    <t xml:space="preserve">
_____
17507</t>
  </si>
  <si>
    <t xml:space="preserve">
_____
81569</t>
  </si>
  <si>
    <t>ТЕР27-06-019-04
На каждые 0,5 см изменения толщины покрытия из холодных асфальтобетонных смесей добавлять или исключать: к расценке 27-06-019-01
1000 м2 покрытия</t>
  </si>
  <si>
    <t>14,54
_____
29,7</t>
  </si>
  <si>
    <t>21
10
6</t>
  </si>
  <si>
    <t>7
_____
14</t>
  </si>
  <si>
    <t>84
_____
66</t>
  </si>
  <si>
    <t xml:space="preserve">
_____
2926</t>
  </si>
  <si>
    <t xml:space="preserve">
_____
13632</t>
  </si>
  <si>
    <t>Итого прямые затраты по разделу</t>
  </si>
  <si>
    <t>44259,00
_____
470112,00</t>
  </si>
  <si>
    <t>97782,00
_____
9264,00</t>
  </si>
  <si>
    <t>557285,00
_____
1927837,00</t>
  </si>
  <si>
    <t>556628,00
_____
116626,00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</si>
  <si>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</si>
  <si>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</si>
  <si>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</si>
  <si>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</si>
  <si>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</si>
  <si>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</si>
  <si>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Газопровод низкого давления ул.Полевая с.Аргаяш Аргаяшского района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</si>
  <si>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</si>
  <si>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</si>
  <si>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</si>
  <si>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Газопровод низкого давления ул.Полевая с.Аргаяш Аргаяшского района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</si>
  <si>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</si>
  <si>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</si>
  <si>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</si>
  <si>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</si>
  <si>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</si>
  <si>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</si>
  <si>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</si>
  <si>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</si>
  <si>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</si>
  <si>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Наружные сети водопровода, канализации, теплоснабжения, газопровода</t>
  </si>
  <si>
    <t xml:space="preserve">            п.1 - ТЕР22-03-007-02</t>
  </si>
  <si>
    <t xml:space="preserve">            п.2 - ТССЦ-302-0658</t>
  </si>
  <si>
    <t xml:space="preserve">            п.3 - ТЕР22-03-014-02</t>
  </si>
  <si>
    <t xml:space="preserve">            п.4 - ТЕР22-03-007-03</t>
  </si>
  <si>
    <t xml:space="preserve">            п.5 - ТССЦ-302-0659</t>
  </si>
  <si>
    <t xml:space="preserve">            п.6 - ТЕР22-03-014-05</t>
  </si>
  <si>
    <t xml:space="preserve">            п.7 - ТЕР22-03-002-01</t>
  </si>
  <si>
    <t xml:space="preserve">            п.8 - ТССЦ-507-0761</t>
  </si>
  <si>
    <t xml:space="preserve">            п.9 - ТЕР22-03-002-01</t>
  </si>
  <si>
    <t xml:space="preserve">            п.10 - ТССЦ-507-0762</t>
  </si>
  <si>
    <t xml:space="preserve">            п.18 - ТЕР22-01-012-05</t>
  </si>
  <si>
    <t xml:space="preserve">            п.20 - ТЕР22-02-010-05</t>
  </si>
  <si>
    <t xml:space="preserve">            п.22 - ТЕР22-01-012-07</t>
  </si>
  <si>
    <t xml:space="preserve">            п.24 - ТЕР22-02-010-07</t>
  </si>
  <si>
    <t xml:space="preserve">            п.26 - ТЕР22-02-010-07</t>
  </si>
  <si>
    <t xml:space="preserve">            п.28 - ТЕР22-03-001-05</t>
  </si>
  <si>
    <t xml:space="preserve">            п.41 - ТЕР24-02-021-01</t>
  </si>
  <si>
    <t xml:space="preserve">            п.42 - ТЕР24-02-030-04</t>
  </si>
  <si>
    <t xml:space="preserve">            п.43 - ТЕР24-02-021-01</t>
  </si>
  <si>
    <t xml:space="preserve">            п.44 - ТЕР24-02-041-05</t>
  </si>
  <si>
    <t xml:space="preserve">            п.45 - ТССЦ-103-0176</t>
  </si>
  <si>
    <t xml:space="preserve">            п.48 - ТЕР24-02-031-01</t>
  </si>
  <si>
    <t xml:space="preserve">            п.50 - ТЕР24-02-002-01</t>
  </si>
  <si>
    <t xml:space="preserve">            п.51 - ТССЦ-507-0740</t>
  </si>
  <si>
    <t xml:space="preserve">            п.52 - ТЕР24-02-031-01</t>
  </si>
  <si>
    <t xml:space="preserve">            п.53 - ТССЦ-507-2055</t>
  </si>
  <si>
    <t xml:space="preserve">            п.54 - ТЕР24-02-001-01</t>
  </si>
  <si>
    <t xml:space="preserve">            п.55 - ТССЦ-507-0742</t>
  </si>
  <si>
    <t xml:space="preserve">            п.56 - ТЕР24-02-031-02</t>
  </si>
  <si>
    <t xml:space="preserve">            п.57 - ТССЦ-507-3759</t>
  </si>
  <si>
    <t xml:space="preserve">            п.58 - ТЕР24-02-002-03</t>
  </si>
  <si>
    <t xml:space="preserve">            п.59 - ТССЦ-507-0745</t>
  </si>
  <si>
    <t xml:space="preserve">            п.60 - ТЕР24-02-034-01</t>
  </si>
  <si>
    <t xml:space="preserve">            п.61 - ТССЦ-507-3759</t>
  </si>
  <si>
    <t xml:space="preserve">            п.62 - ТЕР24-02-001-02</t>
  </si>
  <si>
    <t xml:space="preserve">            п.63 - ТЕР24-02-002-03</t>
  </si>
  <si>
    <t xml:space="preserve">            п.64 - ТЕР24-02-005-03</t>
  </si>
  <si>
    <t xml:space="preserve">            п.65 - ТССЦ-507-0820</t>
  </si>
  <si>
    <t xml:space="preserve">            п.66 - ТЕР24-02-034-02</t>
  </si>
  <si>
    <t xml:space="preserve">            п.67 - ТССЦ-507-3762</t>
  </si>
  <si>
    <t xml:space="preserve">            п.68 - ТЕР24-02-001-03</t>
  </si>
  <si>
    <t xml:space="preserve">            п.69 - ТССЦ-507-0747</t>
  </si>
  <si>
    <t xml:space="preserve">            п.70 - ТЕР24-02-005-04</t>
  </si>
  <si>
    <t xml:space="preserve">            п.71 - ТССЦ-507-0822</t>
  </si>
  <si>
    <t xml:space="preserve">            п.72 - ТЕР24-02-002-04</t>
  </si>
  <si>
    <t xml:space="preserve">            п.73 - ТССЦ-507-0782</t>
  </si>
  <si>
    <t xml:space="preserve">            п.74 - ТЕР24-02-002-02</t>
  </si>
  <si>
    <t xml:space="preserve">            п.75 - ТЕР24-02-002-03</t>
  </si>
  <si>
    <t xml:space="preserve">            п.76 - ТССЦ-507-0781</t>
  </si>
  <si>
    <t xml:space="preserve">            п.77 - ТЕР24-02-002-01</t>
  </si>
  <si>
    <t xml:space="preserve">            п.78 - ТЕР24-02-002-02</t>
  </si>
  <si>
    <t xml:space="preserve">            п.79 - ТССЦ-507-0783</t>
  </si>
  <si>
    <t xml:space="preserve">            п.80 - ТЕР24-02-002-03</t>
  </si>
  <si>
    <t xml:space="preserve">            п.81 - ТЕР24-02-002-04</t>
  </si>
  <si>
    <t xml:space="preserve">            п.82 - ТЕР24-02-006-03</t>
  </si>
  <si>
    <t xml:space="preserve">            п.83 - ТССЦ-507-0884</t>
  </si>
  <si>
    <t xml:space="preserve">            п.84 - ТЕР24-02-002-03</t>
  </si>
  <si>
    <t xml:space="preserve">            п.85 - ТЕР24-02-006-04</t>
  </si>
  <si>
    <t xml:space="preserve">            п.86 - ТЕР24-02-002-04</t>
  </si>
  <si>
    <t xml:space="preserve">            п.87 - ТЕР24-02-006-04</t>
  </si>
  <si>
    <t xml:space="preserve">            п.88 - ТССЦ-507-0889</t>
  </si>
  <si>
    <t xml:space="preserve">            п.89 - ТССЦ-507-0885</t>
  </si>
  <si>
    <t xml:space="preserve">            п.90 - ТЕР24-02-002-03</t>
  </si>
  <si>
    <t xml:space="preserve">            п.91 - ТЕР24-02-002-04</t>
  </si>
  <si>
    <t xml:space="preserve">            п.92 - ТССЦ-507-0723</t>
  </si>
  <si>
    <t xml:space="preserve">            п.93 - ТЕР24-02-002-03</t>
  </si>
  <si>
    <t xml:space="preserve">            п.94 - ТССЦ-507-0761</t>
  </si>
  <si>
    <t xml:space="preserve">            п.95 - ТССЦ-507-0779</t>
  </si>
  <si>
    <t xml:space="preserve">            п.96 - ТССЦ-507-0780</t>
  </si>
  <si>
    <t xml:space="preserve">            п.97 - ТЕР24-02-002-03</t>
  </si>
  <si>
    <t xml:space="preserve">            п.98 - ТССЦ-507-0762</t>
  </si>
  <si>
    <t xml:space="preserve">            п.99 - ТЕР24-02-002-04</t>
  </si>
  <si>
    <t xml:space="preserve">            п.100 - ТЕР24-02-007-02</t>
  </si>
  <si>
    <t xml:space="preserve">            п.101 - ТССЦ-507-0856</t>
  </si>
  <si>
    <t xml:space="preserve">            п.102 - ТЕР24-02-002-02</t>
  </si>
  <si>
    <t xml:space="preserve">            п.103 - ТЕР24-02-007-02</t>
  </si>
  <si>
    <t xml:space="preserve">            п.104 - ТССЦ-507-0846</t>
  </si>
  <si>
    <t xml:space="preserve">            п.105 - ТЕР24-02-002-01</t>
  </si>
  <si>
    <t xml:space="preserve">            п.106 - ТЕР24-02-007-03</t>
  </si>
  <si>
    <t xml:space="preserve">            п.107 - ТЕР24-02-002-01</t>
  </si>
  <si>
    <t xml:space="preserve">            п.108 - ТЕР24-02-007-03</t>
  </si>
  <si>
    <t xml:space="preserve">            п.109 - ТССЦ-507-0847</t>
  </si>
  <si>
    <t xml:space="preserve">            п.110 - ТЕР24-02-002-02</t>
  </si>
  <si>
    <t xml:space="preserve">            п.116 - ТЕР22-01-021-02</t>
  </si>
  <si>
    <t xml:space="preserve">            п.117 - ТССЦ-507-2016</t>
  </si>
  <si>
    <t xml:space="preserve">            п.118 - ТССЦ-507-0770</t>
  </si>
  <si>
    <t xml:space="preserve">            п.120 - ТЕР24-02-002-01</t>
  </si>
  <si>
    <t xml:space="preserve">            п.122 - ТЕР22-03-001-05</t>
  </si>
  <si>
    <t xml:space="preserve">            п.124 - ТССЦ-302-1917</t>
  </si>
  <si>
    <t xml:space="preserve">            п.127 - ТЕР24-02-030-01</t>
  </si>
  <si>
    <t xml:space="preserve">            п.128 - ТЕР24-02-021-01</t>
  </si>
  <si>
    <t xml:space="preserve">            п.129 - ТЕР22-03-014-01</t>
  </si>
  <si>
    <t xml:space="preserve">            п.130 - ТЕР24-02-002-02</t>
  </si>
  <si>
    <t xml:space="preserve">            п.131 - ТССЦ-507-0760</t>
  </si>
  <si>
    <t xml:space="preserve">            п.132 - ТЕР22-01-012-02</t>
  </si>
  <si>
    <t xml:space="preserve">            п.133 - ТССЦ-103-0152</t>
  </si>
  <si>
    <t xml:space="preserve">            п.134 - ТЕР22-02-010-03</t>
  </si>
  <si>
    <t xml:space="preserve">            п.135 - ТССЦ-101-0600</t>
  </si>
  <si>
    <t xml:space="preserve">            п.137 - ТЕР22-03-001-05</t>
  </si>
  <si>
    <t xml:space="preserve">            п.138 - ТЕР22-05-002-03</t>
  </si>
  <si>
    <t xml:space="preserve">            п.139 - ТССЦ-103-0192</t>
  </si>
  <si>
    <t xml:space="preserve">            п.141 - ТЕР24-02-120-03</t>
  </si>
  <si>
    <t xml:space="preserve">            п.142 - ТЕР24-02-121-03</t>
  </si>
  <si>
    <t xml:space="preserve">            п.143 - ТЕР24-02-122-03</t>
  </si>
  <si>
    <t xml:space="preserve">            п.144 - ТЕР24-02-124-01</t>
  </si>
  <si>
    <t xml:space="preserve">            п.145 - ТЕР24-02-090-05</t>
  </si>
  <si>
    <t xml:space="preserve">            п.146 - ТЕР24-02-091-02</t>
  </si>
  <si>
    <t xml:space="preserve">            п.153 - тссц-101-9610</t>
  </si>
  <si>
    <t xml:space="preserve">            п.154 - ТЕР22-03-001-05</t>
  </si>
  <si>
    <t xml:space="preserve">            п.161 - ТЕР23-01-001-01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</si>
  <si>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</si>
  <si>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    п.12 - ТЕР01-02-031-04</t>
  </si>
  <si>
    <t xml:space="preserve">            п.29 - ТЕР01-02-031-04</t>
  </si>
  <si>
    <t xml:space="preserve">            п.31 - ТССЦ-401-0025</t>
  </si>
  <si>
    <t xml:space="preserve">            п.33 - ТССЦ-201-0778</t>
  </si>
  <si>
    <t xml:space="preserve">            п.168 - ТЕР01-02-068-01</t>
  </si>
  <si>
    <t xml:space="preserve">            п.170 - ТЕР01-02-027-10</t>
  </si>
  <si>
    <t xml:space="preserve">            п.173 - ТЕР01-02-027-10</t>
  </si>
  <si>
    <t xml:space="preserve">        Бетонные и железобетонные монолитные конструкции в промышленном строительстве</t>
  </si>
  <si>
    <t xml:space="preserve">            п.13 - ТЕР06-01-001-13</t>
  </si>
  <si>
    <t xml:space="preserve">            п.14 - ТССЦ-401-0003</t>
  </si>
  <si>
    <t xml:space="preserve">            п.30 - ТЕР06-01-001-13</t>
  </si>
  <si>
    <t xml:space="preserve">        Защита строительных конструкций и оборудования от коррозии</t>
  </si>
  <si>
    <t xml:space="preserve">            п.46 - ТЕР13-03-002-02</t>
  </si>
  <si>
    <t xml:space="preserve">            п.47 - ТЕР13-03-004-06</t>
  </si>
  <si>
    <t xml:space="preserve">            п.114 - ТЕР13-03-002-02</t>
  </si>
  <si>
    <t xml:space="preserve">            п.115 - ТЕР13-03-004-06</t>
  </si>
  <si>
    <t xml:space="preserve">            п.125 - ТЕР13-03-002-02</t>
  </si>
  <si>
    <t xml:space="preserve">            п.126 - ТЕР13-03-004-06</t>
  </si>
  <si>
    <t xml:space="preserve">        Автомобильные дороги</t>
  </si>
  <si>
    <t xml:space="preserve">            п.152 - ТЕР27-09-012-01</t>
  </si>
  <si>
    <t xml:space="preserve">            п.171 - ТЕР27-04-006-03</t>
  </si>
  <si>
    <t xml:space="preserve">            п.172 - ТЕР27-04-006-04</t>
  </si>
  <si>
    <t xml:space="preserve">            п.174 - ТЕР27-04-006-03</t>
  </si>
  <si>
    <t xml:space="preserve">            п.175 - ТЕР27-04-006-04</t>
  </si>
  <si>
    <t xml:space="preserve">            п.176 - ТЕР27-06-026-01</t>
  </si>
  <si>
    <t xml:space="preserve">            п.177 - ТЕР27-06-019-01</t>
  </si>
  <si>
    <t xml:space="preserve">            п.179 - ТЕР27-06-019-04</t>
  </si>
  <si>
    <t xml:space="preserve">            п.180 - ТССЦ-410-0002</t>
  </si>
  <si>
    <t xml:space="preserve">        Земляные работы, выполняемые механизированным способом</t>
  </si>
  <si>
    <t xml:space="preserve">            п.155 - ТЕР01-01-004-01</t>
  </si>
  <si>
    <t xml:space="preserve">            п.156 - ТЕР01-01-004-03</t>
  </si>
  <si>
    <t xml:space="preserve">            п.157 - ТЕР01-01-014-03</t>
  </si>
  <si>
    <t xml:space="preserve">            п.164 - ТЕР01-01-034-01</t>
  </si>
  <si>
    <t xml:space="preserve">            п.165 - ТЕР01-01-034-03</t>
  </si>
  <si>
    <t xml:space="preserve">            п.166 - ТЕР01-02-005-01</t>
  </si>
  <si>
    <t xml:space="preserve">            п.167 - ТЕР01-02-005-02</t>
  </si>
  <si>
    <t xml:space="preserve">            п.178 - ТССЦ-410-0002</t>
  </si>
  <si>
    <t xml:space="preserve">        Земляные работы, выполняемые ручным способом</t>
  </si>
  <si>
    <t xml:space="preserve">            п.158 - ТЕР01-02-057-01</t>
  </si>
  <si>
    <t xml:space="preserve">            п.159 - ТЕР01-02-057-01</t>
  </si>
  <si>
    <t xml:space="preserve">            п.160 - ТЕР01-02-057-03</t>
  </si>
  <si>
    <t xml:space="preserve">            п.162 - ТЕР01-02-061-01</t>
  </si>
  <si>
    <t xml:space="preserve">            п.163 - ТЕР01-02-061-03</t>
  </si>
  <si>
    <t xml:space="preserve">    Монтажные работы</t>
  </si>
  <si>
    <t xml:space="preserve">        Электромонтажные работы на других объектах</t>
  </si>
  <si>
    <t xml:space="preserve">            п.11 - ТЕРм08-02-472-07</t>
  </si>
  <si>
    <t xml:space="preserve">            п.16 - ТССЦ-201-0650</t>
  </si>
  <si>
    <t xml:space="preserve">            п.17 - ТССЦ-201-0778</t>
  </si>
  <si>
    <t xml:space="preserve">            п.19 - ТССЦ-103-0174</t>
  </si>
  <si>
    <t xml:space="preserve">            п.23 - ТССЦ-103-0196</t>
  </si>
  <si>
    <t xml:space="preserve">            п.140 - ТССЦ-507-2838</t>
  </si>
  <si>
    <t xml:space="preserve">            п.149 - ТЕРм08-02-141-01</t>
  </si>
  <si>
    <t xml:space="preserve">            п.150 - ТССЦ-507-3540</t>
  </si>
  <si>
    <t xml:space="preserve">            п.151 - ТССЦ-507-3538</t>
  </si>
  <si>
    <t xml:space="preserve">        Монтаж оборудования</t>
  </si>
  <si>
    <t xml:space="preserve">            п.147 - ТЕРм39-02-006-05</t>
  </si>
  <si>
    <t xml:space="preserve">            п.148 - ТЕРм39-02-015-04</t>
  </si>
  <si>
    <t xml:space="preserve">    Монтаж металлоконструкций</t>
  </si>
  <si>
    <t xml:space="preserve">        Строительные металлические конструкции</t>
  </si>
  <si>
    <t xml:space="preserve">            п.15 - ТЕР09-03-040-01</t>
  </si>
  <si>
    <t xml:space="preserve">            п.32 - ТЕР09-03-039-01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</si>
  <si>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</si>
  <si>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</si>
  <si>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    п.21 - ТЕР16-07-006-02</t>
  </si>
  <si>
    <t xml:space="preserve">            п.25 - ТЕР16-07-006-03</t>
  </si>
  <si>
    <t xml:space="preserve">            п.27 - ТЕР16-07-006-03</t>
  </si>
  <si>
    <t xml:space="preserve">            п.34 - ТЕР16-02-005-01</t>
  </si>
  <si>
    <t xml:space="preserve">            п.35 - ТССЦ-302-1313</t>
  </si>
  <si>
    <t xml:space="preserve">            п.36 - ТЕР16-02-005-01</t>
  </si>
  <si>
    <t xml:space="preserve">            п.37 - ТССЦ-302-1315</t>
  </si>
  <si>
    <t xml:space="preserve">            п.38 - ТЕР16-02-005-04</t>
  </si>
  <si>
    <t xml:space="preserve">            п.39 - ТЕР16-02-005-05</t>
  </si>
  <si>
    <t xml:space="preserve">            п.40 - ТССЦ-103-0161</t>
  </si>
  <si>
    <t xml:space="preserve">            п.49 - ТССЦ-507-2052</t>
  </si>
  <si>
    <t xml:space="preserve">            п.111 - ТЕР16-05-001-01</t>
  </si>
  <si>
    <t xml:space="preserve">            п.112 - ТССЦ-302-1917</t>
  </si>
  <si>
    <t xml:space="preserve">            п.113 - ТЕР16-02-003-03</t>
  </si>
  <si>
    <t xml:space="preserve">            п.119 - ТЕР16-02-001-03</t>
  </si>
  <si>
    <t xml:space="preserve">            п.121 - ТЕР16-07-006-01</t>
  </si>
  <si>
    <t xml:space="preserve">            п.123 - ТЕР16-05-001-01</t>
  </si>
  <si>
    <t xml:space="preserve">            п.136 - ТЕР16-07-006-01</t>
  </si>
  <si>
    <t xml:space="preserve">    Перевозка грузов</t>
  </si>
  <si>
    <t xml:space="preserve">        Перевозка грузов автотранспортом</t>
  </si>
  <si>
    <t xml:space="preserve">            п.169 - ТССЦпг-03-21-01-002</t>
  </si>
  <si>
    <t>Накладные расходы от ФОТ</t>
  </si>
  <si>
    <t>35,00</t>
  </si>
  <si>
    <t>370,00</t>
  </si>
  <si>
    <t>Сметная прибыль от ФОТ</t>
  </si>
  <si>
    <t>20,00</t>
  </si>
  <si>
    <t>203,00</t>
  </si>
  <si>
    <t>34,00</t>
  </si>
  <si>
    <t>366,00</t>
  </si>
  <si>
    <t>200,00</t>
  </si>
  <si>
    <t>57,00</t>
  </si>
  <si>
    <t>609,00</t>
  </si>
  <si>
    <t>33,00</t>
  </si>
  <si>
    <t>333,00</t>
  </si>
  <si>
    <t>62,00</t>
  </si>
  <si>
    <t>664,00</t>
  </si>
  <si>
    <t>36,00</t>
  </si>
  <si>
    <t>364,00</t>
  </si>
  <si>
    <t>13,00</t>
  </si>
  <si>
    <t>136,00</t>
  </si>
  <si>
    <t>8,00</t>
  </si>
  <si>
    <t>74,00</t>
  </si>
  <si>
    <t>127,00</t>
  </si>
  <si>
    <t>1359,00</t>
  </si>
  <si>
    <t>744,00</t>
  </si>
  <si>
    <t>5,00</t>
  </si>
  <si>
    <t>52,00</t>
  </si>
  <si>
    <t>3,00</t>
  </si>
  <si>
    <t>18,00</t>
  </si>
  <si>
    <t>197,00</t>
  </si>
  <si>
    <t>9,00</t>
  </si>
  <si>
    <t>88,00</t>
  </si>
  <si>
    <t>21,00</t>
  </si>
  <si>
    <t>219,00</t>
  </si>
  <si>
    <t>11,00</t>
  </si>
  <si>
    <t>108,00</t>
  </si>
  <si>
    <t>322,00</t>
  </si>
  <si>
    <t>3444,00</t>
  </si>
  <si>
    <t>259,00</t>
  </si>
  <si>
    <t>2602,00</t>
  </si>
  <si>
    <t>7,00</t>
  </si>
  <si>
    <t>63,00</t>
  </si>
  <si>
    <t>4,00</t>
  </si>
  <si>
    <t>1,00</t>
  </si>
  <si>
    <t>17,00</t>
  </si>
  <si>
    <t>371,00</t>
  </si>
  <si>
    <t>19,00</t>
  </si>
  <si>
    <t>192,00</t>
  </si>
  <si>
    <t>76,00</t>
  </si>
  <si>
    <t>42,00</t>
  </si>
  <si>
    <t>28,00</t>
  </si>
  <si>
    <t>2,00</t>
  </si>
  <si>
    <t>15,00</t>
  </si>
  <si>
    <t>45,00</t>
  </si>
  <si>
    <t>473,00</t>
  </si>
  <si>
    <t>25,00</t>
  </si>
  <si>
    <t>246,00</t>
  </si>
  <si>
    <t>286,00</t>
  </si>
  <si>
    <t>3051,00</t>
  </si>
  <si>
    <t>166,00</t>
  </si>
  <si>
    <t>1671,00</t>
  </si>
  <si>
    <t>6,00</t>
  </si>
  <si>
    <t>66,00</t>
  </si>
  <si>
    <t>30,00</t>
  </si>
  <si>
    <t>608,00</t>
  </si>
  <si>
    <t>301,00</t>
  </si>
  <si>
    <t>51,00</t>
  </si>
  <si>
    <t>550,00</t>
  </si>
  <si>
    <t>41,00</t>
  </si>
  <si>
    <t>416,00</t>
  </si>
  <si>
    <t>10,00</t>
  </si>
  <si>
    <t>103,00</t>
  </si>
  <si>
    <t>54,00</t>
  </si>
  <si>
    <t>38,00</t>
  </si>
  <si>
    <t>407,00</t>
  </si>
  <si>
    <t>211,00</t>
  </si>
  <si>
    <t>445,00</t>
  </si>
  <si>
    <t>24,00</t>
  </si>
  <si>
    <t>244,00</t>
  </si>
  <si>
    <t>22,00</t>
  </si>
  <si>
    <t>235,00</t>
  </si>
  <si>
    <t>129,00</t>
  </si>
  <si>
    <t>61,00</t>
  </si>
  <si>
    <t>655,00</t>
  </si>
  <si>
    <t>359,00</t>
  </si>
  <si>
    <t>77,00</t>
  </si>
  <si>
    <t>822,00</t>
  </si>
  <si>
    <t>450,00</t>
  </si>
  <si>
    <t>559,00</t>
  </si>
  <si>
    <t>5977,00</t>
  </si>
  <si>
    <t>325,00</t>
  </si>
  <si>
    <t>3274,00</t>
  </si>
  <si>
    <t>99,00</t>
  </si>
  <si>
    <t>1061,00</t>
  </si>
  <si>
    <t>581,00</t>
  </si>
  <si>
    <t>79,00</t>
  </si>
  <si>
    <t>843,00</t>
  </si>
  <si>
    <t>46,00</t>
  </si>
  <si>
    <t>462,00</t>
  </si>
  <si>
    <t>92,00</t>
  </si>
  <si>
    <t>983,00</t>
  </si>
  <si>
    <t>539,00</t>
  </si>
  <si>
    <t>662,00</t>
  </si>
  <si>
    <t>7080,00</t>
  </si>
  <si>
    <t>385,00</t>
  </si>
  <si>
    <t>3878,00</t>
  </si>
  <si>
    <t>387,00</t>
  </si>
  <si>
    <t>212,00</t>
  </si>
  <si>
    <t>227,00</t>
  </si>
  <si>
    <t>12,00</t>
  </si>
  <si>
    <t>124,00</t>
  </si>
  <si>
    <t>1159,00</t>
  </si>
  <si>
    <t>635,00</t>
  </si>
  <si>
    <t>69,00</t>
  </si>
  <si>
    <t>741,00</t>
  </si>
  <si>
    <t>40,00</t>
  </si>
  <si>
    <t>406,00</t>
  </si>
  <si>
    <t>309,00</t>
  </si>
  <si>
    <t>3305,00</t>
  </si>
  <si>
    <t>180,00</t>
  </si>
  <si>
    <t>1810,00</t>
  </si>
  <si>
    <t>1573,00</t>
  </si>
  <si>
    <t>16839,00</t>
  </si>
  <si>
    <t>915,00</t>
  </si>
  <si>
    <t>9223,00</t>
  </si>
  <si>
    <t>499,00</t>
  </si>
  <si>
    <t>5337,00</t>
  </si>
  <si>
    <t>290,00</t>
  </si>
  <si>
    <t>2923,00</t>
  </si>
  <si>
    <t>512,00</t>
  </si>
  <si>
    <t>5477,00</t>
  </si>
  <si>
    <t>298,00</t>
  </si>
  <si>
    <t>3000,00</t>
  </si>
  <si>
    <t>737,00</t>
  </si>
  <si>
    <t>404,00</t>
  </si>
  <si>
    <t>49,00</t>
  </si>
  <si>
    <t>530,00</t>
  </si>
  <si>
    <t>29,00</t>
  </si>
  <si>
    <t>181,00</t>
  </si>
  <si>
    <t>1932,00</t>
  </si>
  <si>
    <t>105,00</t>
  </si>
  <si>
    <t>1058,00</t>
  </si>
  <si>
    <t>285,00</t>
  </si>
  <si>
    <t>3043,00</t>
  </si>
  <si>
    <t>1667,00</t>
  </si>
  <si>
    <t>73,00</t>
  </si>
  <si>
    <t>772,00</t>
  </si>
  <si>
    <t>423,00</t>
  </si>
  <si>
    <t>221,00</t>
  </si>
  <si>
    <t>2372,00</t>
  </si>
  <si>
    <t>1299,00</t>
  </si>
  <si>
    <t>455,00</t>
  </si>
  <si>
    <t>4869,00</t>
  </si>
  <si>
    <t>265,00</t>
  </si>
  <si>
    <t>2667,00</t>
  </si>
  <si>
    <t>56,00</t>
  </si>
  <si>
    <t>593,00</t>
  </si>
  <si>
    <t>72,00</t>
  </si>
  <si>
    <t>765,00</t>
  </si>
  <si>
    <t>419,00</t>
  </si>
  <si>
    <t>23,00</t>
  </si>
  <si>
    <t>245,00</t>
  </si>
  <si>
    <t>14,00</t>
  </si>
  <si>
    <t>134,00</t>
  </si>
  <si>
    <t>549,00</t>
  </si>
  <si>
    <t>5862,00</t>
  </si>
  <si>
    <t>319,00</t>
  </si>
  <si>
    <t>3211,00</t>
  </si>
  <si>
    <t>273,00</t>
  </si>
  <si>
    <t>2918,00</t>
  </si>
  <si>
    <t>159,00</t>
  </si>
  <si>
    <t>1598,00</t>
  </si>
  <si>
    <t>749,00</t>
  </si>
  <si>
    <t>8010,00</t>
  </si>
  <si>
    <t>436,00</t>
  </si>
  <si>
    <t>4387,00</t>
  </si>
  <si>
    <t>1093,00</t>
  </si>
  <si>
    <t>60,00</t>
  </si>
  <si>
    <t>599,00</t>
  </si>
  <si>
    <t>1101,00</t>
  </si>
  <si>
    <t>11777,00</t>
  </si>
  <si>
    <t>607,00</t>
  </si>
  <si>
    <t>6109,00</t>
  </si>
  <si>
    <t>493,00</t>
  </si>
  <si>
    <t>5286,00</t>
  </si>
  <si>
    <t>272,00</t>
  </si>
  <si>
    <t>2742,00</t>
  </si>
  <si>
    <t>71,00</t>
  </si>
  <si>
    <t>44,00</t>
  </si>
  <si>
    <t>291,00</t>
  </si>
  <si>
    <t>3107,00</t>
  </si>
  <si>
    <t>169,00</t>
  </si>
  <si>
    <t>1702,00</t>
  </si>
  <si>
    <t>538,00</t>
  </si>
  <si>
    <t>5747,00</t>
  </si>
  <si>
    <t>296,00</t>
  </si>
  <si>
    <t>2981,00</t>
  </si>
  <si>
    <t>632,00</t>
  </si>
  <si>
    <t>6766,00</t>
  </si>
  <si>
    <t>368,00</t>
  </si>
  <si>
    <t>3706,00</t>
  </si>
  <si>
    <t>2696,00</t>
  </si>
  <si>
    <t>28841,00</t>
  </si>
  <si>
    <t>1486,00</t>
  </si>
  <si>
    <t>14961,00</t>
  </si>
  <si>
    <t>225,00</t>
  </si>
  <si>
    <t>2403,00</t>
  </si>
  <si>
    <t>131,00</t>
  </si>
  <si>
    <t>1316,00</t>
  </si>
  <si>
    <t>231,00</t>
  </si>
  <si>
    <t>120,00</t>
  </si>
  <si>
    <t>50,00</t>
  </si>
  <si>
    <t>189,00</t>
  </si>
  <si>
    <t>128,00</t>
  </si>
  <si>
    <t>70,00</t>
  </si>
  <si>
    <t>27,00</t>
  </si>
  <si>
    <t>283,00</t>
  </si>
  <si>
    <t>147,00</t>
  </si>
  <si>
    <t>185,00</t>
  </si>
  <si>
    <t>101,00</t>
  </si>
  <si>
    <t>3540,00</t>
  </si>
  <si>
    <t>37899,00</t>
  </si>
  <si>
    <t>2060,00</t>
  </si>
  <si>
    <t>20757,00</t>
  </si>
  <si>
    <t>3123,00</t>
  </si>
  <si>
    <t>1710,00</t>
  </si>
  <si>
    <t>1566,00</t>
  </si>
  <si>
    <t>85,00</t>
  </si>
  <si>
    <t>858,00</t>
  </si>
  <si>
    <t>332,00</t>
  </si>
  <si>
    <t>3554,00</t>
  </si>
  <si>
    <t>193,00</t>
  </si>
  <si>
    <t>1946,00</t>
  </si>
  <si>
    <t>1410,00</t>
  </si>
  <si>
    <t>48,00</t>
  </si>
  <si>
    <t>515,00</t>
  </si>
  <si>
    <t>133,00</t>
  </si>
  <si>
    <t>94,00</t>
  </si>
  <si>
    <t>2620,00</t>
  </si>
  <si>
    <t>28036,00</t>
  </si>
  <si>
    <t>1793,00</t>
  </si>
  <si>
    <t>18054,00</t>
  </si>
  <si>
    <t>802,00</t>
  </si>
  <si>
    <t>8596,00</t>
  </si>
  <si>
    <t>456,00</t>
  </si>
  <si>
    <t>4601,00</t>
  </si>
  <si>
    <t>865,00</t>
  </si>
  <si>
    <t>9264,00</t>
  </si>
  <si>
    <t>3901,00</t>
  </si>
  <si>
    <t>2065,00</t>
  </si>
  <si>
    <t>22101,00</t>
  </si>
  <si>
    <t>924,00</t>
  </si>
  <si>
    <t>9306,00</t>
  </si>
  <si>
    <t>1163,00</t>
  </si>
  <si>
    <t>12444,00</t>
  </si>
  <si>
    <t>520,00</t>
  </si>
  <si>
    <t>5239,00</t>
  </si>
  <si>
    <t>12454,00</t>
  </si>
  <si>
    <t>556,00</t>
  </si>
  <si>
    <t>5604,00</t>
  </si>
  <si>
    <t>828,00</t>
  </si>
  <si>
    <t>8867,00</t>
  </si>
  <si>
    <t>396,00</t>
  </si>
  <si>
    <t>3990,00</t>
  </si>
  <si>
    <t>3874,00</t>
  </si>
  <si>
    <t>41461,00</t>
  </si>
  <si>
    <t>1852,00</t>
  </si>
  <si>
    <t>18657,00</t>
  </si>
  <si>
    <t>11963,00</t>
  </si>
  <si>
    <t>128085,00</t>
  </si>
  <si>
    <t>6961,00</t>
  </si>
  <si>
    <t>70151,00</t>
  </si>
  <si>
    <t>598,00</t>
  </si>
  <si>
    <t>6397,00</t>
  </si>
  <si>
    <t>2879,00</t>
  </si>
  <si>
    <t>459,00</t>
  </si>
  <si>
    <t>4914,00</t>
  </si>
  <si>
    <t>220,00</t>
  </si>
  <si>
    <t>2211,00</t>
  </si>
  <si>
    <t>167,00</t>
  </si>
  <si>
    <t>75,00</t>
  </si>
  <si>
    <t>755,00</t>
  </si>
  <si>
    <t>270,00</t>
  </si>
  <si>
    <t>2883,00</t>
  </si>
  <si>
    <t>121,00</t>
  </si>
  <si>
    <t>1214,00</t>
  </si>
  <si>
    <t>3068,00</t>
  </si>
  <si>
    <t>32846,00</t>
  </si>
  <si>
    <t>1372,00</t>
  </si>
  <si>
    <t>13830,00</t>
  </si>
  <si>
    <t>4592,00</t>
  </si>
  <si>
    <t>49163,00</t>
  </si>
  <si>
    <t>2054,00</t>
  </si>
  <si>
    <t>20700,00</t>
  </si>
  <si>
    <t>935,00</t>
  </si>
  <si>
    <t>10008,00</t>
  </si>
  <si>
    <t>447,00</t>
  </si>
  <si>
    <t>4503,00</t>
  </si>
  <si>
    <t>1054,00</t>
  </si>
  <si>
    <t>11277,00</t>
  </si>
  <si>
    <t>6036,00</t>
  </si>
  <si>
    <t>274,00</t>
  </si>
  <si>
    <t>4944,00</t>
  </si>
  <si>
    <t>2225,00</t>
  </si>
  <si>
    <t>5572,00</t>
  </si>
  <si>
    <t>2982,00</t>
  </si>
  <si>
    <t>253,00</t>
  </si>
  <si>
    <t>150,00</t>
  </si>
  <si>
    <t>80,00</t>
  </si>
  <si>
    <t>420,00</t>
  </si>
  <si>
    <t>4495,00</t>
  </si>
  <si>
    <t>239,00</t>
  </si>
  <si>
    <t>2406,00</t>
  </si>
  <si>
    <t xml:space="preserve">      % НР</t>
  </si>
  <si>
    <t xml:space="preserve">      % СП</t>
  </si>
  <si>
    <t>111%=130% *0,85</t>
  </si>
  <si>
    <t>61%=89% *(0.85*0.8)</t>
  </si>
  <si>
    <t>81%=95% *0,85</t>
  </si>
  <si>
    <t>52%=65% *0,8</t>
  </si>
  <si>
    <t>68%=80% *0,85</t>
  </si>
  <si>
    <t>31%=45% *(0.85*0.8)</t>
  </si>
  <si>
    <t>89%=105% *0,85</t>
  </si>
  <si>
    <t>44%=65% *(0.85*0.8)</t>
  </si>
  <si>
    <t>77%=90% *0,85</t>
  </si>
  <si>
    <t>58%=85% *(0.85*0.8)</t>
  </si>
  <si>
    <t>109%=128% *0,85</t>
  </si>
  <si>
    <t>56%=83% *(0.85*0.8)</t>
  </si>
  <si>
    <t>48%=70% *(0.85*0.8)</t>
  </si>
  <si>
    <t>48%=60% *0,8</t>
  </si>
  <si>
    <t>121%=142% *0,85</t>
  </si>
  <si>
    <t>65%=95% *(0.85*0.8)</t>
  </si>
  <si>
    <t>34%=50% *(0.85*0.8)</t>
  </si>
  <si>
    <t>Основание:Ведомость объемов</t>
  </si>
  <si>
    <t>1кв..2018Г</t>
  </si>
  <si>
    <t>Стройка: с.Аргаяш Аргаяшского района Челябинской области</t>
  </si>
  <si>
    <t>Газоснабжение жилых домов по ул.Полевая с.Аргаяш Аргаяшского района  Челябинской области</t>
  </si>
  <si>
    <t>Составил________Гатауллина СХ</t>
  </si>
  <si>
    <t>Проверил_______Шамсутдинов АР</t>
  </si>
  <si>
    <t xml:space="preserve">ВСЕГО по смете с прочими затратами  </t>
  </si>
  <si>
    <t xml:space="preserve">(Сводный </t>
  </si>
  <si>
    <t>сметный</t>
  </si>
  <si>
    <t>расчет)</t>
  </si>
  <si>
    <t>НДС 18%</t>
  </si>
  <si>
    <t>ВСЕГО с НДС в т.ч.</t>
  </si>
  <si>
    <t>5070778рублей с прочими и НДС в т.ч.</t>
  </si>
  <si>
    <t>Всего с прочими и с НДС в т.ч.</t>
  </si>
  <si>
    <t xml:space="preserve"> Газопровод   низкого давления</t>
  </si>
  <si>
    <t>Объект:Газоснабжение жилых домов по ул.Полевая</t>
  </si>
  <si>
    <t xml:space="preserve">Утверждаю _________________А.З. Ишкильдин </t>
  </si>
  <si>
    <t>Глава Аргаяшского сельского поселения</t>
  </si>
  <si>
    <t>ОБОСНОВАНИЕ НАЧАЛЬНОЙ (МАКСИМАЛЬНОЙ) ЦЕНЫ КОНТРАКТА</t>
  </si>
  <si>
    <t>Приложение №2 к документации об аукционе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</si>
</sst>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2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8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2" fillId="0" borderId="11" xfId="0" applyFont="1" applyBorder="1" applyAlignment="1">
      <alignment vertical="top"/>
    </xf>
    <xf numFmtId="181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7" fillId="0" borderId="15" xfId="63" applyFont="1" applyBorder="1">
      <alignment horizontal="center" wrapText="1"/>
      <protection/>
    </xf>
    <xf numFmtId="0" fontId="7" fillId="0" borderId="15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2" fillId="0" borderId="1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0" fontId="9" fillId="0" borderId="19" xfId="0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2" fontId="15" fillId="0" borderId="19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right" vertical="top" wrapText="1"/>
    </xf>
    <xf numFmtId="2" fontId="9" fillId="0" borderId="20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2" fontId="15" fillId="0" borderId="20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1" fillId="0" borderId="0" xfId="0" applyFont="1" applyAlignment="1">
      <alignment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/>
    </xf>
    <xf numFmtId="185" fontId="12" fillId="0" borderId="1" xfId="0" applyNumberFormat="1" applyFont="1" applyBorder="1" applyAlignment="1">
      <alignment horizontal="right" vertical="top" wrapText="1"/>
    </xf>
    <xf numFmtId="2" fontId="12" fillId="0" borderId="1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2" fontId="12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185" fontId="12" fillId="0" borderId="15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top"/>
    </xf>
    <xf numFmtId="2" fontId="12" fillId="0" borderId="0" xfId="0" applyNumberFormat="1" applyFont="1" applyAlignment="1">
      <alignment horizontal="right" vertical="top" wrapText="1"/>
    </xf>
    <xf numFmtId="0" fontId="12" fillId="0" borderId="0" xfId="55" applyFont="1" applyAlignment="1">
      <alignment horizontal="right" vertical="top" wrapText="1"/>
      <protection/>
    </xf>
    <xf numFmtId="0" fontId="12" fillId="0" borderId="0" xfId="0" applyFont="1" applyAlignment="1">
      <alignment horizontal="left" vertical="top" wrapText="1"/>
    </xf>
    <xf numFmtId="2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21" xfId="55" applyFont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left" vertical="top" wrapText="1"/>
    </xf>
    <xf numFmtId="0" fontId="9" fillId="0" borderId="25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17" fillId="0" borderId="25" xfId="55" applyFont="1" applyBorder="1" applyAlignment="1">
      <alignment horizontal="left" vertical="top" wrapText="1"/>
      <protection/>
    </xf>
    <xf numFmtId="0" fontId="12" fillId="0" borderId="1" xfId="55" applyFont="1" applyBorder="1" applyAlignment="1">
      <alignment horizontal="center" vertical="center"/>
      <protection/>
    </xf>
    <xf numFmtId="0" fontId="9" fillId="0" borderId="1" xfId="55" applyFont="1" applyBorder="1" applyAlignment="1">
      <alignment horizontal="center" vertical="center"/>
      <protection/>
    </xf>
    <xf numFmtId="0" fontId="12" fillId="0" borderId="26" xfId="55" applyFont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left" vertical="center"/>
      <protection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2" fontId="12" fillId="0" borderId="28" xfId="61" applyNumberFormat="1" applyFont="1" applyBorder="1" applyAlignment="1">
      <alignment horizontal="right"/>
      <protection/>
    </xf>
    <xf numFmtId="2" fontId="12" fillId="0" borderId="12" xfId="61" applyNumberFormat="1" applyFont="1" applyBorder="1" applyAlignment="1">
      <alignment horizontal="right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11" fillId="0" borderId="28" xfId="59" applyNumberFormat="1" applyFont="1" applyBorder="1" applyAlignment="1">
      <alignment horizontal="right"/>
      <protection/>
    </xf>
    <xf numFmtId="2" fontId="11" fillId="0" borderId="12" xfId="59" applyNumberFormat="1" applyFont="1" applyBorder="1" applyAlignment="1">
      <alignment horizontal="right"/>
      <protection/>
    </xf>
    <xf numFmtId="0" fontId="10" fillId="0" borderId="0" xfId="82" applyFont="1" applyAlignment="1">
      <alignment horizont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701"/>
  <sheetViews>
    <sheetView showGridLines="0" tabSelected="1" zoomScalePageLayoutView="0" workbookViewId="0" topLeftCell="A4">
      <selection activeCell="F7" sqref="F7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9.375" style="1" bestFit="1" customWidth="1"/>
    <col min="8" max="8" width="11.875" style="1" customWidth="1"/>
    <col min="9" max="9" width="11.625" style="1" customWidth="1"/>
    <col min="10" max="10" width="10.375" style="1" bestFit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spans="2:21" ht="12.75">
      <c r="B1" s="83" t="s">
        <v>1369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2:21" ht="12.7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2:21" ht="12.7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5.75">
      <c r="A4" s="2"/>
      <c r="B4" s="83" t="s">
        <v>1366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2.75">
      <c r="A6" s="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2.75">
      <c r="A7" s="4"/>
      <c r="B7" s="4"/>
      <c r="C7" s="4"/>
      <c r="D7" s="4"/>
      <c r="E7" s="4"/>
      <c r="F7" s="4"/>
      <c r="G7" s="4"/>
      <c r="H7" s="4"/>
      <c r="I7" s="83" t="s">
        <v>1367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s="7" customFormat="1" ht="12">
      <c r="A8" s="5"/>
      <c r="B8" s="6"/>
      <c r="C8" s="6"/>
      <c r="D8" s="6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4" s="7" customFormat="1" ht="12">
      <c r="A9" s="8" t="s">
        <v>1352</v>
      </c>
      <c r="B9" s="6"/>
      <c r="C9" s="6"/>
      <c r="D9" s="6"/>
    </row>
    <row r="10" spans="1:4" s="7" customFormat="1" ht="12">
      <c r="A10" s="5"/>
      <c r="B10" s="6"/>
      <c r="C10" s="6"/>
      <c r="D10" s="6"/>
    </row>
    <row r="11" spans="1:4" s="7" customFormat="1" ht="12">
      <c r="A11" s="8" t="s">
        <v>1365</v>
      </c>
      <c r="B11" s="6"/>
      <c r="C11" s="6"/>
      <c r="D11" s="6"/>
    </row>
    <row r="12" spans="1:21" s="7" customFormat="1" ht="15">
      <c r="A12" s="111" t="s">
        <v>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s="7" customFormat="1" ht="15">
      <c r="A13" s="119" t="s">
        <v>1368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</row>
    <row r="14" spans="1:21" s="7" customFormat="1" ht="12">
      <c r="A14" s="112" t="s">
        <v>1353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s="7" customFormat="1" ht="12">
      <c r="A15" s="112" t="s">
        <v>1364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s="7" customFormat="1" ht="12">
      <c r="A16" s="113" t="s">
        <v>1350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4:21" s="7" customFormat="1" ht="12">
      <c r="D17" s="7" t="s">
        <v>1363</v>
      </c>
      <c r="I17" s="82"/>
      <c r="J17" s="82" t="s">
        <v>1362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7:21" s="7" customFormat="1" ht="12">
      <c r="G18" s="114" t="s">
        <v>17</v>
      </c>
      <c r="H18" s="115"/>
      <c r="I18" s="116"/>
      <c r="J18" s="114" t="s">
        <v>18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4:21" s="7" customFormat="1" ht="12.75">
      <c r="D19" s="5" t="s">
        <v>2</v>
      </c>
      <c r="G19" s="117">
        <f>702899/1000</f>
        <v>702.899</v>
      </c>
      <c r="H19" s="118"/>
      <c r="I19" s="9" t="s">
        <v>3</v>
      </c>
      <c r="J19" s="109">
        <f>3992799/1000</f>
        <v>3992.799</v>
      </c>
      <c r="K19" s="110"/>
      <c r="L19" s="10"/>
      <c r="M19" s="10"/>
      <c r="N19" s="10"/>
      <c r="O19" s="10"/>
      <c r="P19" s="10"/>
      <c r="Q19" s="10"/>
      <c r="R19" s="10"/>
      <c r="S19" s="10"/>
      <c r="T19" s="10"/>
      <c r="U19" s="9" t="s">
        <v>3</v>
      </c>
    </row>
    <row r="20" spans="4:21" s="7" customFormat="1" ht="12.75">
      <c r="D20" s="11" t="s">
        <v>19</v>
      </c>
      <c r="F20" s="12"/>
      <c r="G20" s="117">
        <f>0/1000</f>
        <v>0</v>
      </c>
      <c r="H20" s="118"/>
      <c r="I20" s="9" t="s">
        <v>3</v>
      </c>
      <c r="J20" s="109">
        <f>0/1000</f>
        <v>0</v>
      </c>
      <c r="K20" s="110"/>
      <c r="L20" s="10"/>
      <c r="M20" s="10"/>
      <c r="N20" s="10"/>
      <c r="O20" s="10"/>
      <c r="P20" s="10"/>
      <c r="Q20" s="10"/>
      <c r="R20" s="10"/>
      <c r="S20" s="10"/>
      <c r="T20" s="10"/>
      <c r="U20" s="9" t="s">
        <v>3</v>
      </c>
    </row>
    <row r="21" spans="4:21" s="7" customFormat="1" ht="12.75">
      <c r="D21" s="11" t="s">
        <v>20</v>
      </c>
      <c r="F21" s="12"/>
      <c r="G21" s="117">
        <f>22286/1000</f>
        <v>22.286</v>
      </c>
      <c r="H21" s="118"/>
      <c r="I21" s="9" t="s">
        <v>3</v>
      </c>
      <c r="J21" s="109">
        <f>162027/1000</f>
        <v>162.027</v>
      </c>
      <c r="K21" s="110"/>
      <c r="L21" s="10"/>
      <c r="M21" s="10"/>
      <c r="N21" s="10"/>
      <c r="O21" s="10"/>
      <c r="P21" s="10"/>
      <c r="Q21" s="10"/>
      <c r="R21" s="10"/>
      <c r="S21" s="10"/>
      <c r="T21" s="10"/>
      <c r="U21" s="9" t="s">
        <v>3</v>
      </c>
    </row>
    <row r="22" spans="4:23" s="7" customFormat="1" ht="12.75">
      <c r="D22" s="5" t="s">
        <v>4</v>
      </c>
      <c r="G22" s="117">
        <f>(V22+V23)/1000</f>
        <v>4.6333400000000005</v>
      </c>
      <c r="H22" s="118"/>
      <c r="I22" s="9" t="s">
        <v>5</v>
      </c>
      <c r="J22" s="109">
        <f>(W22+W23)/1000</f>
        <v>4.6333400000000005</v>
      </c>
      <c r="K22" s="110"/>
      <c r="L22" s="10"/>
      <c r="M22" s="10"/>
      <c r="N22" s="10"/>
      <c r="O22" s="10"/>
      <c r="P22" s="10"/>
      <c r="Q22" s="10"/>
      <c r="R22" s="10"/>
      <c r="S22" s="10"/>
      <c r="T22" s="10"/>
      <c r="U22" s="9" t="s">
        <v>5</v>
      </c>
      <c r="V22" s="13">
        <v>4014.88</v>
      </c>
      <c r="W22" s="14">
        <v>4014.88</v>
      </c>
    </row>
    <row r="23" spans="4:23" s="7" customFormat="1" ht="12.75">
      <c r="D23" s="5" t="s">
        <v>6</v>
      </c>
      <c r="G23" s="117">
        <f>53523/1000</f>
        <v>53.523</v>
      </c>
      <c r="H23" s="118"/>
      <c r="I23" s="9" t="s">
        <v>3</v>
      </c>
      <c r="J23" s="109">
        <f>673911/1000</f>
        <v>673.911</v>
      </c>
      <c r="K23" s="110"/>
      <c r="L23" s="10"/>
      <c r="M23" s="10"/>
      <c r="N23" s="10"/>
      <c r="O23" s="10"/>
      <c r="P23" s="10"/>
      <c r="Q23" s="10"/>
      <c r="R23" s="10"/>
      <c r="S23" s="10"/>
      <c r="T23" s="10"/>
      <c r="U23" s="9" t="s">
        <v>3</v>
      </c>
      <c r="V23" s="13">
        <v>618.46</v>
      </c>
      <c r="W23" s="14">
        <v>618.46</v>
      </c>
    </row>
    <row r="24" spans="6:21" s="7" customFormat="1" ht="12">
      <c r="F24" s="6"/>
      <c r="G24" s="15"/>
      <c r="H24" s="15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6"/>
    </row>
    <row r="25" spans="2:21" s="7" customFormat="1" ht="12">
      <c r="B25" s="6"/>
      <c r="C25" s="6"/>
      <c r="D25" s="6"/>
      <c r="F25" s="12"/>
      <c r="G25" s="18"/>
      <c r="H25" s="18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9"/>
    </row>
    <row r="26" spans="1:4" s="7" customFormat="1" ht="12">
      <c r="A26" s="5" t="str">
        <f>"Составлена в базисных ценах на 01.2000 г. и текущих ценах на "&amp;IF(LEN(L26)&gt;3,MID(L26,4,LEN(L26)),L26)</f>
        <v>Составлена в базисных ценах на 01.2000 г. и текущих ценах на </v>
      </c>
      <c r="D26" s="7" t="s">
        <v>1351</v>
      </c>
    </row>
    <row r="27" s="7" customFormat="1" ht="12.75" thickBot="1">
      <c r="A27" s="21"/>
    </row>
    <row r="28" spans="1:21" s="23" customFormat="1" ht="27" customHeight="1" thickBot="1">
      <c r="A28" s="120" t="s">
        <v>7</v>
      </c>
      <c r="B28" s="120" t="s">
        <v>8</v>
      </c>
      <c r="C28" s="120" t="s">
        <v>9</v>
      </c>
      <c r="D28" s="121" t="s">
        <v>10</v>
      </c>
      <c r="E28" s="121"/>
      <c r="F28" s="121"/>
      <c r="G28" s="121" t="s">
        <v>11</v>
      </c>
      <c r="H28" s="121"/>
      <c r="I28" s="121"/>
      <c r="J28" s="121" t="s">
        <v>12</v>
      </c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1" s="23" customFormat="1" ht="22.5" customHeight="1" thickBot="1">
      <c r="A29" s="120"/>
      <c r="B29" s="120"/>
      <c r="C29" s="120"/>
      <c r="D29" s="122" t="s">
        <v>0</v>
      </c>
      <c r="E29" s="22" t="s">
        <v>13</v>
      </c>
      <c r="F29" s="22" t="s">
        <v>14</v>
      </c>
      <c r="G29" s="122" t="s">
        <v>0</v>
      </c>
      <c r="H29" s="22" t="s">
        <v>13</v>
      </c>
      <c r="I29" s="22" t="s">
        <v>14</v>
      </c>
      <c r="J29" s="122" t="s">
        <v>0</v>
      </c>
      <c r="K29" s="22" t="s">
        <v>13</v>
      </c>
      <c r="L29" s="22"/>
      <c r="M29" s="22"/>
      <c r="N29" s="22"/>
      <c r="O29" s="22"/>
      <c r="P29" s="22"/>
      <c r="Q29" s="22"/>
      <c r="R29" s="22"/>
      <c r="S29" s="22"/>
      <c r="T29" s="22"/>
      <c r="U29" s="22" t="s">
        <v>14</v>
      </c>
    </row>
    <row r="30" spans="1:21" s="23" customFormat="1" ht="22.5" customHeight="1" thickBot="1">
      <c r="A30" s="120"/>
      <c r="B30" s="120"/>
      <c r="C30" s="120"/>
      <c r="D30" s="122"/>
      <c r="E30" s="22" t="s">
        <v>15</v>
      </c>
      <c r="F30" s="22" t="s">
        <v>16</v>
      </c>
      <c r="G30" s="122"/>
      <c r="H30" s="22" t="s">
        <v>15</v>
      </c>
      <c r="I30" s="22" t="s">
        <v>16</v>
      </c>
      <c r="J30" s="122"/>
      <c r="K30" s="22" t="s">
        <v>15</v>
      </c>
      <c r="L30" s="22"/>
      <c r="M30" s="22"/>
      <c r="N30" s="22"/>
      <c r="O30" s="22"/>
      <c r="P30" s="22"/>
      <c r="Q30" s="22"/>
      <c r="R30" s="22"/>
      <c r="S30" s="22"/>
      <c r="T30" s="22"/>
      <c r="U30" s="22" t="s">
        <v>16</v>
      </c>
    </row>
    <row r="31" spans="1:21" s="6" customFormat="1" ht="12.75">
      <c r="A31" s="30">
        <v>1</v>
      </c>
      <c r="B31" s="30">
        <v>2</v>
      </c>
      <c r="C31" s="30">
        <v>3</v>
      </c>
      <c r="D31" s="31">
        <v>4</v>
      </c>
      <c r="E31" s="30">
        <v>5</v>
      </c>
      <c r="F31" s="30">
        <v>6</v>
      </c>
      <c r="G31" s="31">
        <v>7</v>
      </c>
      <c r="H31" s="30">
        <v>8</v>
      </c>
      <c r="I31" s="30">
        <v>9</v>
      </c>
      <c r="J31" s="31">
        <v>10</v>
      </c>
      <c r="K31" s="30">
        <v>11</v>
      </c>
      <c r="L31" s="30"/>
      <c r="M31" s="30"/>
      <c r="N31" s="30"/>
      <c r="O31" s="30"/>
      <c r="P31" s="30"/>
      <c r="Q31" s="30"/>
      <c r="R31" s="30"/>
      <c r="S31" s="30"/>
      <c r="T31" s="30"/>
      <c r="U31" s="30">
        <v>12</v>
      </c>
    </row>
    <row r="32" spans="1:21" s="26" customFormat="1" ht="21" customHeight="1">
      <c r="A32" s="105" t="s">
        <v>21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</row>
    <row r="33" spans="1:21" s="26" customFormat="1" ht="60">
      <c r="A33" s="37">
        <v>1</v>
      </c>
      <c r="B33" s="38" t="s">
        <v>22</v>
      </c>
      <c r="C33" s="39">
        <v>1</v>
      </c>
      <c r="D33" s="40">
        <v>64.94</v>
      </c>
      <c r="E33" s="41" t="s">
        <v>23</v>
      </c>
      <c r="F33" s="40">
        <v>5.16</v>
      </c>
      <c r="G33" s="40" t="s">
        <v>24</v>
      </c>
      <c r="H33" s="40" t="s">
        <v>25</v>
      </c>
      <c r="I33" s="40">
        <v>5</v>
      </c>
      <c r="J33" s="40">
        <v>479</v>
      </c>
      <c r="K33" s="41" t="s">
        <v>26</v>
      </c>
      <c r="L33" s="41" t="s">
        <v>27</v>
      </c>
      <c r="M33" s="41">
        <v>130</v>
      </c>
      <c r="N33" s="41">
        <v>89</v>
      </c>
      <c r="O33" s="41">
        <v>35</v>
      </c>
      <c r="P33" s="41">
        <v>20</v>
      </c>
      <c r="Q33" s="41">
        <v>370</v>
      </c>
      <c r="R33" s="41">
        <v>203</v>
      </c>
      <c r="S33" s="41">
        <v>0.85</v>
      </c>
      <c r="T33" s="41" t="s">
        <v>28</v>
      </c>
      <c r="U33" s="41">
        <v>31</v>
      </c>
    </row>
    <row r="34" spans="1:27" s="53" customFormat="1" ht="24">
      <c r="A34" s="49"/>
      <c r="B34" s="54" t="s">
        <v>1019</v>
      </c>
      <c r="C34" s="50" t="s">
        <v>1333</v>
      </c>
      <c r="D34" s="51"/>
      <c r="E34" s="52"/>
      <c r="F34" s="51"/>
      <c r="G34" s="51" t="s">
        <v>1020</v>
      </c>
      <c r="H34" s="51"/>
      <c r="I34" s="51"/>
      <c r="J34" s="51" t="s">
        <v>1021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AA34" s="53">
        <f>ROUND((130%*0.85*100),0)</f>
        <v>111</v>
      </c>
    </row>
    <row r="35" spans="1:27" s="53" customFormat="1" ht="24">
      <c r="A35" s="49"/>
      <c r="B35" s="54" t="s">
        <v>1022</v>
      </c>
      <c r="C35" s="50" t="s">
        <v>1334</v>
      </c>
      <c r="D35" s="51"/>
      <c r="E35" s="52"/>
      <c r="F35" s="51"/>
      <c r="G35" s="51" t="s">
        <v>1023</v>
      </c>
      <c r="H35" s="51"/>
      <c r="I35" s="51"/>
      <c r="J35" s="51" t="s">
        <v>1024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AA35" s="53">
        <f>ROUND((89%*(0.85*0.8)*100),0)</f>
        <v>61</v>
      </c>
    </row>
    <row r="36" spans="1:26" s="6" customFormat="1" ht="84">
      <c r="A36" s="32">
        <v>2</v>
      </c>
      <c r="B36" s="33" t="s">
        <v>29</v>
      </c>
      <c r="C36" s="34">
        <v>1</v>
      </c>
      <c r="D36" s="35">
        <v>2130.69</v>
      </c>
      <c r="E36" s="36" t="s">
        <v>30</v>
      </c>
      <c r="F36" s="35"/>
      <c r="G36" s="35">
        <v>2131</v>
      </c>
      <c r="H36" s="35" t="s">
        <v>31</v>
      </c>
      <c r="I36" s="35"/>
      <c r="J36" s="35">
        <v>18865</v>
      </c>
      <c r="K36" s="36" t="s">
        <v>32</v>
      </c>
      <c r="L36" s="36" t="s">
        <v>33</v>
      </c>
      <c r="M36" s="36">
        <v>130</v>
      </c>
      <c r="N36" s="36">
        <v>89</v>
      </c>
      <c r="O36" s="36"/>
      <c r="P36" s="36"/>
      <c r="Q36" s="36"/>
      <c r="R36" s="36"/>
      <c r="S36" s="36">
        <v>0.85</v>
      </c>
      <c r="T36" s="36" t="s">
        <v>28</v>
      </c>
      <c r="U36" s="36"/>
      <c r="V36" s="26"/>
      <c r="W36" s="26"/>
      <c r="X36" s="26"/>
      <c r="Y36" s="26"/>
      <c r="Z36" s="26"/>
    </row>
    <row r="37" spans="1:26" s="6" customFormat="1" ht="48">
      <c r="A37" s="37">
        <v>3</v>
      </c>
      <c r="B37" s="38" t="s">
        <v>34</v>
      </c>
      <c r="C37" s="39">
        <v>2</v>
      </c>
      <c r="D37" s="40">
        <v>110.15</v>
      </c>
      <c r="E37" s="41" t="s">
        <v>35</v>
      </c>
      <c r="F37" s="40" t="s">
        <v>36</v>
      </c>
      <c r="G37" s="40" t="s">
        <v>37</v>
      </c>
      <c r="H37" s="40" t="s">
        <v>38</v>
      </c>
      <c r="I37" s="40" t="s">
        <v>39</v>
      </c>
      <c r="J37" s="40">
        <v>1319</v>
      </c>
      <c r="K37" s="41" t="s">
        <v>40</v>
      </c>
      <c r="L37" s="41" t="s">
        <v>27</v>
      </c>
      <c r="M37" s="41">
        <v>130</v>
      </c>
      <c r="N37" s="41">
        <v>89</v>
      </c>
      <c r="O37" s="41">
        <v>34</v>
      </c>
      <c r="P37" s="41">
        <v>20</v>
      </c>
      <c r="Q37" s="41">
        <v>366</v>
      </c>
      <c r="R37" s="41">
        <v>200</v>
      </c>
      <c r="S37" s="41">
        <v>0.85</v>
      </c>
      <c r="T37" s="41" t="s">
        <v>28</v>
      </c>
      <c r="U37" s="41" t="s">
        <v>41</v>
      </c>
      <c r="V37" s="26"/>
      <c r="W37" s="26"/>
      <c r="X37" s="26"/>
      <c r="Y37" s="26"/>
      <c r="Z37" s="26"/>
    </row>
    <row r="38" spans="1:27" s="55" customFormat="1" ht="24">
      <c r="A38" s="49"/>
      <c r="B38" s="54" t="s">
        <v>1019</v>
      </c>
      <c r="C38" s="50" t="s">
        <v>1333</v>
      </c>
      <c r="D38" s="51"/>
      <c r="E38" s="52"/>
      <c r="F38" s="51"/>
      <c r="G38" s="51" t="s">
        <v>1025</v>
      </c>
      <c r="H38" s="51"/>
      <c r="I38" s="51"/>
      <c r="J38" s="51" t="s">
        <v>1026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3"/>
      <c r="W38" s="53"/>
      <c r="X38" s="53"/>
      <c r="Y38" s="53"/>
      <c r="Z38" s="53"/>
      <c r="AA38" s="55">
        <f>ROUND((130%*0.85*100),0)</f>
        <v>111</v>
      </c>
    </row>
    <row r="39" spans="1:27" s="55" customFormat="1" ht="24">
      <c r="A39" s="49"/>
      <c r="B39" s="54" t="s">
        <v>1022</v>
      </c>
      <c r="C39" s="50" t="s">
        <v>1334</v>
      </c>
      <c r="D39" s="51"/>
      <c r="E39" s="52"/>
      <c r="F39" s="51"/>
      <c r="G39" s="51" t="s">
        <v>1023</v>
      </c>
      <c r="H39" s="51"/>
      <c r="I39" s="51"/>
      <c r="J39" s="51" t="s">
        <v>1027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3"/>
      <c r="W39" s="53"/>
      <c r="X39" s="53"/>
      <c r="Y39" s="53"/>
      <c r="Z39" s="53"/>
      <c r="AA39" s="55">
        <f>ROUND((89%*(0.85*0.8)*100),0)</f>
        <v>61</v>
      </c>
    </row>
    <row r="40" spans="1:26" s="6" customFormat="1" ht="48">
      <c r="A40" s="37">
        <v>4</v>
      </c>
      <c r="B40" s="38" t="s">
        <v>42</v>
      </c>
      <c r="C40" s="39">
        <v>1</v>
      </c>
      <c r="D40" s="40">
        <v>128.98</v>
      </c>
      <c r="E40" s="41" t="s">
        <v>43</v>
      </c>
      <c r="F40" s="40" t="s">
        <v>44</v>
      </c>
      <c r="G40" s="40" t="s">
        <v>45</v>
      </c>
      <c r="H40" s="40" t="s">
        <v>46</v>
      </c>
      <c r="I40" s="40" t="s">
        <v>47</v>
      </c>
      <c r="J40" s="40">
        <v>911</v>
      </c>
      <c r="K40" s="41" t="s">
        <v>48</v>
      </c>
      <c r="L40" s="41" t="s">
        <v>27</v>
      </c>
      <c r="M40" s="41">
        <v>130</v>
      </c>
      <c r="N40" s="41">
        <v>89</v>
      </c>
      <c r="O40" s="41">
        <v>57</v>
      </c>
      <c r="P40" s="41">
        <v>33</v>
      </c>
      <c r="Q40" s="41">
        <v>609</v>
      </c>
      <c r="R40" s="41">
        <v>333</v>
      </c>
      <c r="S40" s="41">
        <v>0.85</v>
      </c>
      <c r="T40" s="41" t="s">
        <v>28</v>
      </c>
      <c r="U40" s="41" t="s">
        <v>49</v>
      </c>
      <c r="V40" s="26"/>
      <c r="W40" s="26"/>
      <c r="X40" s="26"/>
      <c r="Y40" s="26"/>
      <c r="Z40" s="26"/>
    </row>
    <row r="41" spans="1:27" s="55" customFormat="1" ht="24">
      <c r="A41" s="49"/>
      <c r="B41" s="54" t="s">
        <v>1019</v>
      </c>
      <c r="C41" s="50" t="s">
        <v>1333</v>
      </c>
      <c r="D41" s="51"/>
      <c r="E41" s="52"/>
      <c r="F41" s="51"/>
      <c r="G41" s="51" t="s">
        <v>1028</v>
      </c>
      <c r="H41" s="51"/>
      <c r="I41" s="51"/>
      <c r="J41" s="51" t="s">
        <v>1029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  <c r="W41" s="53"/>
      <c r="X41" s="53"/>
      <c r="Y41" s="53"/>
      <c r="Z41" s="53"/>
      <c r="AA41" s="55">
        <f>ROUND((130%*0.85*100),0)</f>
        <v>111</v>
      </c>
    </row>
    <row r="42" spans="1:27" s="55" customFormat="1" ht="24">
      <c r="A42" s="49"/>
      <c r="B42" s="54" t="s">
        <v>1022</v>
      </c>
      <c r="C42" s="50" t="s">
        <v>1334</v>
      </c>
      <c r="D42" s="51"/>
      <c r="E42" s="52"/>
      <c r="F42" s="51"/>
      <c r="G42" s="51" t="s">
        <v>1030</v>
      </c>
      <c r="H42" s="51"/>
      <c r="I42" s="51"/>
      <c r="J42" s="51" t="s">
        <v>1031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  <c r="W42" s="53"/>
      <c r="X42" s="53"/>
      <c r="Y42" s="53"/>
      <c r="Z42" s="53"/>
      <c r="AA42" s="55">
        <f>ROUND((89%*(0.85*0.8)*100),0)</f>
        <v>61</v>
      </c>
    </row>
    <row r="43" spans="1:26" s="6" customFormat="1" ht="72">
      <c r="A43" s="32">
        <v>5</v>
      </c>
      <c r="B43" s="33" t="s">
        <v>50</v>
      </c>
      <c r="C43" s="34">
        <v>1</v>
      </c>
      <c r="D43" s="35">
        <v>3996.79</v>
      </c>
      <c r="E43" s="36" t="s">
        <v>51</v>
      </c>
      <c r="F43" s="35"/>
      <c r="G43" s="35">
        <v>3997</v>
      </c>
      <c r="H43" s="35" t="s">
        <v>52</v>
      </c>
      <c r="I43" s="35"/>
      <c r="J43" s="35">
        <v>32026</v>
      </c>
      <c r="K43" s="36" t="s">
        <v>53</v>
      </c>
      <c r="L43" s="36" t="s">
        <v>33</v>
      </c>
      <c r="M43" s="36">
        <v>130</v>
      </c>
      <c r="N43" s="36">
        <v>89</v>
      </c>
      <c r="O43" s="36"/>
      <c r="P43" s="36"/>
      <c r="Q43" s="36"/>
      <c r="R43" s="36"/>
      <c r="S43" s="36">
        <v>0.85</v>
      </c>
      <c r="T43" s="36" t="s">
        <v>28</v>
      </c>
      <c r="U43" s="36"/>
      <c r="V43" s="26"/>
      <c r="W43" s="26"/>
      <c r="X43" s="26"/>
      <c r="Y43" s="26"/>
      <c r="Z43" s="26"/>
    </row>
    <row r="44" spans="1:26" s="29" customFormat="1" ht="48">
      <c r="A44" s="37">
        <v>6</v>
      </c>
      <c r="B44" s="38" t="s">
        <v>54</v>
      </c>
      <c r="C44" s="39">
        <v>2</v>
      </c>
      <c r="D44" s="40">
        <v>261.67</v>
      </c>
      <c r="E44" s="41" t="s">
        <v>55</v>
      </c>
      <c r="F44" s="40" t="s">
        <v>56</v>
      </c>
      <c r="G44" s="40" t="s">
        <v>57</v>
      </c>
      <c r="H44" s="40" t="s">
        <v>58</v>
      </c>
      <c r="I44" s="40" t="s">
        <v>59</v>
      </c>
      <c r="J44" s="40">
        <v>2575</v>
      </c>
      <c r="K44" s="41" t="s">
        <v>60</v>
      </c>
      <c r="L44" s="41" t="s">
        <v>27</v>
      </c>
      <c r="M44" s="41">
        <v>130</v>
      </c>
      <c r="N44" s="41">
        <v>89</v>
      </c>
      <c r="O44" s="41">
        <v>62</v>
      </c>
      <c r="P44" s="41">
        <v>36</v>
      </c>
      <c r="Q44" s="41">
        <v>664</v>
      </c>
      <c r="R44" s="41">
        <v>364</v>
      </c>
      <c r="S44" s="41">
        <v>0.85</v>
      </c>
      <c r="T44" s="41" t="s">
        <v>28</v>
      </c>
      <c r="U44" s="41" t="s">
        <v>61</v>
      </c>
      <c r="V44" s="26"/>
      <c r="W44" s="26"/>
      <c r="X44" s="26"/>
      <c r="Y44" s="26"/>
      <c r="Z44" s="26"/>
    </row>
    <row r="45" spans="1:27" s="56" customFormat="1" ht="24">
      <c r="A45" s="49"/>
      <c r="B45" s="54" t="s">
        <v>1019</v>
      </c>
      <c r="C45" s="50" t="s">
        <v>1333</v>
      </c>
      <c r="D45" s="51"/>
      <c r="E45" s="52"/>
      <c r="F45" s="51"/>
      <c r="G45" s="51" t="s">
        <v>1032</v>
      </c>
      <c r="H45" s="51"/>
      <c r="I45" s="51"/>
      <c r="J45" s="51" t="s">
        <v>1033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  <c r="W45" s="53"/>
      <c r="X45" s="53"/>
      <c r="Y45" s="53"/>
      <c r="Z45" s="53"/>
      <c r="AA45" s="56">
        <f>ROUND((130%*0.85*100),0)</f>
        <v>111</v>
      </c>
    </row>
    <row r="46" spans="1:27" s="56" customFormat="1" ht="24">
      <c r="A46" s="49"/>
      <c r="B46" s="54" t="s">
        <v>1022</v>
      </c>
      <c r="C46" s="50" t="s">
        <v>1334</v>
      </c>
      <c r="D46" s="51"/>
      <c r="E46" s="52"/>
      <c r="F46" s="51"/>
      <c r="G46" s="51" t="s">
        <v>1034</v>
      </c>
      <c r="H46" s="51"/>
      <c r="I46" s="51"/>
      <c r="J46" s="51" t="s">
        <v>1035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  <c r="W46" s="53"/>
      <c r="X46" s="53"/>
      <c r="Y46" s="53"/>
      <c r="Z46" s="53"/>
      <c r="AA46" s="56">
        <f>ROUND((89%*(0.85*0.8)*100),0)</f>
        <v>61</v>
      </c>
    </row>
    <row r="47" spans="1:26" ht="48">
      <c r="A47" s="37">
        <v>7</v>
      </c>
      <c r="B47" s="38" t="s">
        <v>62</v>
      </c>
      <c r="C47" s="39">
        <v>0.1</v>
      </c>
      <c r="D47" s="40">
        <v>317.33</v>
      </c>
      <c r="E47" s="41">
        <v>55.06</v>
      </c>
      <c r="F47" s="40" t="s">
        <v>63</v>
      </c>
      <c r="G47" s="40" t="s">
        <v>64</v>
      </c>
      <c r="H47" s="40">
        <v>6</v>
      </c>
      <c r="I47" s="40" t="s">
        <v>65</v>
      </c>
      <c r="J47" s="40">
        <v>235</v>
      </c>
      <c r="K47" s="41">
        <v>69</v>
      </c>
      <c r="L47" s="41" t="s">
        <v>27</v>
      </c>
      <c r="M47" s="41">
        <v>130</v>
      </c>
      <c r="N47" s="41">
        <v>89</v>
      </c>
      <c r="O47" s="41">
        <v>13</v>
      </c>
      <c r="P47" s="41">
        <v>8</v>
      </c>
      <c r="Q47" s="41">
        <v>136</v>
      </c>
      <c r="R47" s="41">
        <v>74</v>
      </c>
      <c r="S47" s="41">
        <v>0.85</v>
      </c>
      <c r="T47" s="41" t="s">
        <v>28</v>
      </c>
      <c r="U47" s="41" t="s">
        <v>66</v>
      </c>
      <c r="V47" s="26"/>
      <c r="W47" s="26"/>
      <c r="X47" s="26"/>
      <c r="Y47" s="26"/>
      <c r="Z47" s="26"/>
    </row>
    <row r="48" spans="1:27" s="4" customFormat="1" ht="24">
      <c r="A48" s="49"/>
      <c r="B48" s="54" t="s">
        <v>1019</v>
      </c>
      <c r="C48" s="50" t="s">
        <v>1333</v>
      </c>
      <c r="D48" s="51"/>
      <c r="E48" s="52"/>
      <c r="F48" s="51"/>
      <c r="G48" s="51" t="s">
        <v>1036</v>
      </c>
      <c r="H48" s="51"/>
      <c r="I48" s="51"/>
      <c r="J48" s="51" t="s">
        <v>1037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53"/>
      <c r="X48" s="53"/>
      <c r="Y48" s="53"/>
      <c r="Z48" s="53"/>
      <c r="AA48" s="4">
        <f>ROUND((130%*0.85*100),0)</f>
        <v>111</v>
      </c>
    </row>
    <row r="49" spans="1:27" s="4" customFormat="1" ht="24">
      <c r="A49" s="49"/>
      <c r="B49" s="54" t="s">
        <v>1022</v>
      </c>
      <c r="C49" s="50" t="s">
        <v>1334</v>
      </c>
      <c r="D49" s="51"/>
      <c r="E49" s="52"/>
      <c r="F49" s="51"/>
      <c r="G49" s="51" t="s">
        <v>1038</v>
      </c>
      <c r="H49" s="51"/>
      <c r="I49" s="51"/>
      <c r="J49" s="51" t="s">
        <v>1039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  <c r="W49" s="53"/>
      <c r="X49" s="53"/>
      <c r="Y49" s="53"/>
      <c r="Z49" s="53"/>
      <c r="AA49" s="4">
        <f>ROUND((89%*(0.85*0.8)*100),0)</f>
        <v>61</v>
      </c>
    </row>
    <row r="50" spans="1:26" ht="60">
      <c r="A50" s="32">
        <v>8</v>
      </c>
      <c r="B50" s="33" t="s">
        <v>67</v>
      </c>
      <c r="C50" s="34">
        <v>1</v>
      </c>
      <c r="D50" s="35">
        <v>700</v>
      </c>
      <c r="E50" s="36" t="s">
        <v>68</v>
      </c>
      <c r="F50" s="35"/>
      <c r="G50" s="35">
        <v>700</v>
      </c>
      <c r="H50" s="35" t="s">
        <v>68</v>
      </c>
      <c r="I50" s="35"/>
      <c r="J50" s="35">
        <v>2196</v>
      </c>
      <c r="K50" s="36" t="s">
        <v>69</v>
      </c>
      <c r="L50" s="36" t="s">
        <v>33</v>
      </c>
      <c r="M50" s="36">
        <v>130</v>
      </c>
      <c r="N50" s="36">
        <v>89</v>
      </c>
      <c r="O50" s="36"/>
      <c r="P50" s="36"/>
      <c r="Q50" s="36"/>
      <c r="R50" s="36"/>
      <c r="S50" s="36">
        <v>0.85</v>
      </c>
      <c r="T50" s="36" t="s">
        <v>28</v>
      </c>
      <c r="U50" s="36"/>
      <c r="V50" s="26"/>
      <c r="W50" s="26"/>
      <c r="X50" s="26"/>
      <c r="Y50" s="26"/>
      <c r="Z50" s="26"/>
    </row>
    <row r="51" spans="1:26" ht="48">
      <c r="A51" s="37">
        <v>9</v>
      </c>
      <c r="B51" s="38" t="s">
        <v>62</v>
      </c>
      <c r="C51" s="39">
        <v>1</v>
      </c>
      <c r="D51" s="40">
        <v>317.33</v>
      </c>
      <c r="E51" s="41">
        <v>55.06</v>
      </c>
      <c r="F51" s="40" t="s">
        <v>63</v>
      </c>
      <c r="G51" s="40" t="s">
        <v>70</v>
      </c>
      <c r="H51" s="40">
        <v>55</v>
      </c>
      <c r="I51" s="40" t="s">
        <v>71</v>
      </c>
      <c r="J51" s="40">
        <v>2348</v>
      </c>
      <c r="K51" s="41">
        <v>693</v>
      </c>
      <c r="L51" s="41" t="s">
        <v>27</v>
      </c>
      <c r="M51" s="41">
        <v>130</v>
      </c>
      <c r="N51" s="41">
        <v>89</v>
      </c>
      <c r="O51" s="41">
        <v>127</v>
      </c>
      <c r="P51" s="41">
        <v>74</v>
      </c>
      <c r="Q51" s="41">
        <v>1359</v>
      </c>
      <c r="R51" s="41">
        <v>744</v>
      </c>
      <c r="S51" s="41">
        <v>0.85</v>
      </c>
      <c r="T51" s="41" t="s">
        <v>28</v>
      </c>
      <c r="U51" s="41" t="s">
        <v>72</v>
      </c>
      <c r="V51" s="26"/>
      <c r="W51" s="26"/>
      <c r="X51" s="26"/>
      <c r="Y51" s="26"/>
      <c r="Z51" s="26"/>
    </row>
    <row r="52" spans="1:27" s="4" customFormat="1" ht="24">
      <c r="A52" s="49"/>
      <c r="B52" s="54" t="s">
        <v>1019</v>
      </c>
      <c r="C52" s="50" t="s">
        <v>1333</v>
      </c>
      <c r="D52" s="51"/>
      <c r="E52" s="52"/>
      <c r="F52" s="51"/>
      <c r="G52" s="51" t="s">
        <v>1040</v>
      </c>
      <c r="H52" s="51"/>
      <c r="I52" s="51"/>
      <c r="J52" s="51" t="s">
        <v>1041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  <c r="W52" s="53"/>
      <c r="X52" s="53"/>
      <c r="Y52" s="53"/>
      <c r="Z52" s="53"/>
      <c r="AA52" s="4">
        <f>ROUND((130%*0.85*100),0)</f>
        <v>111</v>
      </c>
    </row>
    <row r="53" spans="1:27" s="4" customFormat="1" ht="24">
      <c r="A53" s="49"/>
      <c r="B53" s="54" t="s">
        <v>1022</v>
      </c>
      <c r="C53" s="50" t="s">
        <v>1334</v>
      </c>
      <c r="D53" s="51"/>
      <c r="E53" s="52"/>
      <c r="F53" s="51"/>
      <c r="G53" s="51" t="s">
        <v>1039</v>
      </c>
      <c r="H53" s="51"/>
      <c r="I53" s="51"/>
      <c r="J53" s="51" t="s">
        <v>1042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3"/>
      <c r="W53" s="53"/>
      <c r="X53" s="53"/>
      <c r="Y53" s="53"/>
      <c r="Z53" s="53"/>
      <c r="AA53" s="4">
        <f>ROUND((89%*(0.85*0.8)*100),0)</f>
        <v>61</v>
      </c>
    </row>
    <row r="54" spans="1:26" ht="60">
      <c r="A54" s="32">
        <v>10</v>
      </c>
      <c r="B54" s="33" t="s">
        <v>73</v>
      </c>
      <c r="C54" s="34">
        <v>1</v>
      </c>
      <c r="D54" s="35">
        <v>975</v>
      </c>
      <c r="E54" s="36" t="s">
        <v>74</v>
      </c>
      <c r="F54" s="35"/>
      <c r="G54" s="35">
        <v>975</v>
      </c>
      <c r="H54" s="35" t="s">
        <v>74</v>
      </c>
      <c r="I54" s="35"/>
      <c r="J54" s="35">
        <v>3519</v>
      </c>
      <c r="K54" s="36" t="s">
        <v>75</v>
      </c>
      <c r="L54" s="36" t="s">
        <v>33</v>
      </c>
      <c r="M54" s="36">
        <v>130</v>
      </c>
      <c r="N54" s="36">
        <v>89</v>
      </c>
      <c r="O54" s="36"/>
      <c r="P54" s="36"/>
      <c r="Q54" s="36"/>
      <c r="R54" s="36"/>
      <c r="S54" s="36">
        <v>0.85</v>
      </c>
      <c r="T54" s="36" t="s">
        <v>28</v>
      </c>
      <c r="U54" s="36"/>
      <c r="V54" s="26"/>
      <c r="W54" s="26"/>
      <c r="X54" s="26"/>
      <c r="Y54" s="26"/>
      <c r="Z54" s="26"/>
    </row>
    <row r="55" spans="1:26" ht="60">
      <c r="A55" s="37">
        <v>11</v>
      </c>
      <c r="B55" s="38" t="s">
        <v>76</v>
      </c>
      <c r="C55" s="39">
        <v>0.02</v>
      </c>
      <c r="D55" s="40">
        <v>424.1</v>
      </c>
      <c r="E55" s="41" t="s">
        <v>77</v>
      </c>
      <c r="F55" s="40" t="s">
        <v>78</v>
      </c>
      <c r="G55" s="40" t="s">
        <v>79</v>
      </c>
      <c r="H55" s="40" t="s">
        <v>80</v>
      </c>
      <c r="I55" s="40">
        <v>2</v>
      </c>
      <c r="J55" s="40">
        <v>83</v>
      </c>
      <c r="K55" s="41" t="s">
        <v>81</v>
      </c>
      <c r="L55" s="41" t="s">
        <v>27</v>
      </c>
      <c r="M55" s="41">
        <v>95</v>
      </c>
      <c r="N55" s="41">
        <v>65</v>
      </c>
      <c r="O55" s="41">
        <v>5</v>
      </c>
      <c r="P55" s="41">
        <v>3</v>
      </c>
      <c r="Q55" s="41">
        <v>52</v>
      </c>
      <c r="R55" s="41">
        <v>34</v>
      </c>
      <c r="S55" s="41">
        <v>0.85</v>
      </c>
      <c r="T55" s="41">
        <v>0.8</v>
      </c>
      <c r="U55" s="41" t="s">
        <v>82</v>
      </c>
      <c r="V55" s="26"/>
      <c r="W55" s="26"/>
      <c r="X55" s="26"/>
      <c r="Y55" s="26"/>
      <c r="Z55" s="26"/>
    </row>
    <row r="56" spans="1:27" s="4" customFormat="1" ht="24">
      <c r="A56" s="49"/>
      <c r="B56" s="54" t="s">
        <v>1019</v>
      </c>
      <c r="C56" s="50" t="s">
        <v>1335</v>
      </c>
      <c r="D56" s="51"/>
      <c r="E56" s="52"/>
      <c r="F56" s="51"/>
      <c r="G56" s="51" t="s">
        <v>1043</v>
      </c>
      <c r="H56" s="51"/>
      <c r="I56" s="51"/>
      <c r="J56" s="51" t="s">
        <v>1044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3"/>
      <c r="W56" s="53"/>
      <c r="X56" s="53"/>
      <c r="Y56" s="53"/>
      <c r="Z56" s="53"/>
      <c r="AA56" s="4">
        <f>ROUND((95%*0.85*100),0)</f>
        <v>81</v>
      </c>
    </row>
    <row r="57" spans="1:27" s="4" customFormat="1" ht="24">
      <c r="A57" s="49"/>
      <c r="B57" s="54" t="s">
        <v>1022</v>
      </c>
      <c r="C57" s="50" t="s">
        <v>1336</v>
      </c>
      <c r="D57" s="51"/>
      <c r="E57" s="52"/>
      <c r="F57" s="51"/>
      <c r="G57" s="51" t="s">
        <v>1045</v>
      </c>
      <c r="H57" s="51"/>
      <c r="I57" s="51"/>
      <c r="J57" s="51" t="s">
        <v>1025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53"/>
      <c r="Z57" s="53"/>
      <c r="AA57" s="4">
        <f>ROUND((65%*0.8*100),0)</f>
        <v>52</v>
      </c>
    </row>
    <row r="58" spans="1:26" ht="60">
      <c r="A58" s="37">
        <v>12</v>
      </c>
      <c r="B58" s="38" t="s">
        <v>83</v>
      </c>
      <c r="C58" s="39">
        <v>0.06</v>
      </c>
      <c r="D58" s="40">
        <v>2426.18</v>
      </c>
      <c r="E58" s="41">
        <v>149.87</v>
      </c>
      <c r="F58" s="40" t="s">
        <v>84</v>
      </c>
      <c r="G58" s="40" t="s">
        <v>85</v>
      </c>
      <c r="H58" s="40">
        <v>9</v>
      </c>
      <c r="I58" s="40" t="s">
        <v>86</v>
      </c>
      <c r="J58" s="40">
        <v>1054</v>
      </c>
      <c r="K58" s="41">
        <v>113</v>
      </c>
      <c r="L58" s="41" t="s">
        <v>27</v>
      </c>
      <c r="M58" s="41">
        <v>80</v>
      </c>
      <c r="N58" s="41">
        <v>45</v>
      </c>
      <c r="O58" s="41">
        <v>18</v>
      </c>
      <c r="P58" s="41">
        <v>9</v>
      </c>
      <c r="Q58" s="41">
        <v>197</v>
      </c>
      <c r="R58" s="41">
        <v>88</v>
      </c>
      <c r="S58" s="41">
        <v>0.85</v>
      </c>
      <c r="T58" s="41" t="s">
        <v>28</v>
      </c>
      <c r="U58" s="41" t="s">
        <v>87</v>
      </c>
      <c r="V58" s="26"/>
      <c r="W58" s="26"/>
      <c r="X58" s="26"/>
      <c r="Y58" s="26"/>
      <c r="Z58" s="26"/>
    </row>
    <row r="59" spans="1:27" s="4" customFormat="1" ht="24">
      <c r="A59" s="49"/>
      <c r="B59" s="54" t="s">
        <v>1019</v>
      </c>
      <c r="C59" s="50" t="s">
        <v>1337</v>
      </c>
      <c r="D59" s="51"/>
      <c r="E59" s="52"/>
      <c r="F59" s="51"/>
      <c r="G59" s="51" t="s">
        <v>1046</v>
      </c>
      <c r="H59" s="51"/>
      <c r="I59" s="51"/>
      <c r="J59" s="51" t="s">
        <v>1047</v>
      </c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3"/>
      <c r="W59" s="53"/>
      <c r="X59" s="53"/>
      <c r="Y59" s="53"/>
      <c r="Z59" s="53"/>
      <c r="AA59" s="4">
        <f>ROUND((80%*0.85*100),0)</f>
        <v>68</v>
      </c>
    </row>
    <row r="60" spans="1:27" s="4" customFormat="1" ht="24">
      <c r="A60" s="49"/>
      <c r="B60" s="54" t="s">
        <v>1022</v>
      </c>
      <c r="C60" s="50" t="s">
        <v>1338</v>
      </c>
      <c r="D60" s="51"/>
      <c r="E60" s="52"/>
      <c r="F60" s="51"/>
      <c r="G60" s="51" t="s">
        <v>1048</v>
      </c>
      <c r="H60" s="51"/>
      <c r="I60" s="51"/>
      <c r="J60" s="51" t="s">
        <v>1049</v>
      </c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3"/>
      <c r="W60" s="53"/>
      <c r="X60" s="53"/>
      <c r="Y60" s="53"/>
      <c r="Z60" s="53"/>
      <c r="AA60" s="4">
        <f>ROUND((45%*(0.85*0.8)*100),0)</f>
        <v>31</v>
      </c>
    </row>
    <row r="61" spans="1:26" ht="60">
      <c r="A61" s="37">
        <v>13</v>
      </c>
      <c r="B61" s="38" t="s">
        <v>88</v>
      </c>
      <c r="C61" s="39">
        <v>0.00288</v>
      </c>
      <c r="D61" s="40">
        <v>14758.76</v>
      </c>
      <c r="E61" s="41" t="s">
        <v>89</v>
      </c>
      <c r="F61" s="40" t="s">
        <v>90</v>
      </c>
      <c r="G61" s="40" t="s">
        <v>91</v>
      </c>
      <c r="H61" s="40" t="s">
        <v>92</v>
      </c>
      <c r="I61" s="40" t="s">
        <v>93</v>
      </c>
      <c r="J61" s="40">
        <v>369</v>
      </c>
      <c r="K61" s="41" t="s">
        <v>94</v>
      </c>
      <c r="L61" s="41" t="s">
        <v>27</v>
      </c>
      <c r="M61" s="41">
        <v>105</v>
      </c>
      <c r="N61" s="41">
        <v>65</v>
      </c>
      <c r="O61" s="41">
        <v>21</v>
      </c>
      <c r="P61" s="41">
        <v>11</v>
      </c>
      <c r="Q61" s="41">
        <v>219</v>
      </c>
      <c r="R61" s="41">
        <v>108</v>
      </c>
      <c r="S61" s="41">
        <v>0.85</v>
      </c>
      <c r="T61" s="41" t="s">
        <v>28</v>
      </c>
      <c r="U61" s="41" t="s">
        <v>95</v>
      </c>
      <c r="V61" s="26"/>
      <c r="W61" s="26"/>
      <c r="X61" s="26"/>
      <c r="Y61" s="26"/>
      <c r="Z61" s="26"/>
    </row>
    <row r="62" spans="1:27" s="4" customFormat="1" ht="24">
      <c r="A62" s="49"/>
      <c r="B62" s="54" t="s">
        <v>1019</v>
      </c>
      <c r="C62" s="50" t="s">
        <v>1339</v>
      </c>
      <c r="D62" s="51"/>
      <c r="E62" s="52"/>
      <c r="F62" s="51"/>
      <c r="G62" s="51" t="s">
        <v>1050</v>
      </c>
      <c r="H62" s="51"/>
      <c r="I62" s="51"/>
      <c r="J62" s="51" t="s">
        <v>1051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3"/>
      <c r="W62" s="53"/>
      <c r="X62" s="53"/>
      <c r="Y62" s="53"/>
      <c r="Z62" s="53"/>
      <c r="AA62" s="4">
        <f>ROUND((105%*0.85*100),0)</f>
        <v>89</v>
      </c>
    </row>
    <row r="63" spans="1:27" s="4" customFormat="1" ht="24">
      <c r="A63" s="49"/>
      <c r="B63" s="54" t="s">
        <v>1022</v>
      </c>
      <c r="C63" s="50" t="s">
        <v>1340</v>
      </c>
      <c r="D63" s="51"/>
      <c r="E63" s="52"/>
      <c r="F63" s="51"/>
      <c r="G63" s="51" t="s">
        <v>1052</v>
      </c>
      <c r="H63" s="51"/>
      <c r="I63" s="51"/>
      <c r="J63" s="51" t="s">
        <v>1053</v>
      </c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3"/>
      <c r="W63" s="53"/>
      <c r="X63" s="53"/>
      <c r="Y63" s="53"/>
      <c r="Z63" s="53"/>
      <c r="AA63" s="4">
        <f>ROUND((65%*(0.85*0.8)*100),0)</f>
        <v>44</v>
      </c>
    </row>
    <row r="64" spans="1:26" ht="36">
      <c r="A64" s="32">
        <v>14</v>
      </c>
      <c r="B64" s="33" t="s">
        <v>96</v>
      </c>
      <c r="C64" s="34">
        <v>0.2938</v>
      </c>
      <c r="D64" s="35">
        <v>551</v>
      </c>
      <c r="E64" s="36" t="s">
        <v>97</v>
      </c>
      <c r="F64" s="35"/>
      <c r="G64" s="35">
        <v>162</v>
      </c>
      <c r="H64" s="35" t="s">
        <v>98</v>
      </c>
      <c r="I64" s="35"/>
      <c r="J64" s="35">
        <v>762</v>
      </c>
      <c r="K64" s="36" t="s">
        <v>99</v>
      </c>
      <c r="L64" s="36" t="s">
        <v>33</v>
      </c>
      <c r="M64" s="36">
        <v>105</v>
      </c>
      <c r="N64" s="36">
        <v>65</v>
      </c>
      <c r="O64" s="36"/>
      <c r="P64" s="36"/>
      <c r="Q64" s="36"/>
      <c r="R64" s="36"/>
      <c r="S64" s="36">
        <v>0.85</v>
      </c>
      <c r="T64" s="36" t="s">
        <v>28</v>
      </c>
      <c r="U64" s="36"/>
      <c r="V64" s="26"/>
      <c r="W64" s="26"/>
      <c r="X64" s="26"/>
      <c r="Y64" s="26"/>
      <c r="Z64" s="26"/>
    </row>
    <row r="65" spans="1:26" ht="48">
      <c r="A65" s="37">
        <v>15</v>
      </c>
      <c r="B65" s="38" t="s">
        <v>100</v>
      </c>
      <c r="C65" s="39">
        <v>0.338</v>
      </c>
      <c r="D65" s="40">
        <v>1440.31</v>
      </c>
      <c r="E65" s="41" t="s">
        <v>101</v>
      </c>
      <c r="F65" s="40" t="s">
        <v>102</v>
      </c>
      <c r="G65" s="40" t="s">
        <v>103</v>
      </c>
      <c r="H65" s="40" t="s">
        <v>104</v>
      </c>
      <c r="I65" s="40" t="s">
        <v>105</v>
      </c>
      <c r="J65" s="40">
        <v>5121</v>
      </c>
      <c r="K65" s="41" t="s">
        <v>106</v>
      </c>
      <c r="L65" s="41" t="s">
        <v>27</v>
      </c>
      <c r="M65" s="41">
        <v>90</v>
      </c>
      <c r="N65" s="41">
        <v>85</v>
      </c>
      <c r="O65" s="41">
        <v>322</v>
      </c>
      <c r="P65" s="41">
        <v>259</v>
      </c>
      <c r="Q65" s="41">
        <v>3444</v>
      </c>
      <c r="R65" s="41">
        <v>2602</v>
      </c>
      <c r="S65" s="41">
        <v>0.85</v>
      </c>
      <c r="T65" s="41" t="s">
        <v>28</v>
      </c>
      <c r="U65" s="41" t="s">
        <v>107</v>
      </c>
      <c r="V65" s="26"/>
      <c r="W65" s="26"/>
      <c r="X65" s="26"/>
      <c r="Y65" s="26"/>
      <c r="Z65" s="26"/>
    </row>
    <row r="66" spans="1:27" s="4" customFormat="1" ht="24">
      <c r="A66" s="49"/>
      <c r="B66" s="54" t="s">
        <v>1019</v>
      </c>
      <c r="C66" s="50" t="s">
        <v>1341</v>
      </c>
      <c r="D66" s="51"/>
      <c r="E66" s="52"/>
      <c r="F66" s="51"/>
      <c r="G66" s="51" t="s">
        <v>1054</v>
      </c>
      <c r="H66" s="51"/>
      <c r="I66" s="51"/>
      <c r="J66" s="51" t="s">
        <v>1055</v>
      </c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3"/>
      <c r="W66" s="53"/>
      <c r="X66" s="53"/>
      <c r="Y66" s="53"/>
      <c r="Z66" s="53"/>
      <c r="AA66" s="4">
        <f>ROUND((90%*0.85*100),0)</f>
        <v>77</v>
      </c>
    </row>
    <row r="67" spans="1:27" s="4" customFormat="1" ht="24">
      <c r="A67" s="49"/>
      <c r="B67" s="54" t="s">
        <v>1022</v>
      </c>
      <c r="C67" s="50" t="s">
        <v>1342</v>
      </c>
      <c r="D67" s="51"/>
      <c r="E67" s="52"/>
      <c r="F67" s="51"/>
      <c r="G67" s="51" t="s">
        <v>1056</v>
      </c>
      <c r="H67" s="51"/>
      <c r="I67" s="51"/>
      <c r="J67" s="51" t="s">
        <v>1057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3"/>
      <c r="W67" s="53"/>
      <c r="X67" s="53"/>
      <c r="Y67" s="53"/>
      <c r="Z67" s="53"/>
      <c r="AA67" s="4">
        <f>ROUND((85%*(0.85*0.8)*100),0)</f>
        <v>58</v>
      </c>
    </row>
    <row r="68" spans="1:26" ht="60">
      <c r="A68" s="32">
        <v>16</v>
      </c>
      <c r="B68" s="33" t="s">
        <v>108</v>
      </c>
      <c r="C68" s="34">
        <v>0.338</v>
      </c>
      <c r="D68" s="35">
        <v>12590</v>
      </c>
      <c r="E68" s="36" t="s">
        <v>109</v>
      </c>
      <c r="F68" s="35"/>
      <c r="G68" s="35">
        <v>4255</v>
      </c>
      <c r="H68" s="35" t="s">
        <v>110</v>
      </c>
      <c r="I68" s="35"/>
      <c r="J68" s="35">
        <v>22334</v>
      </c>
      <c r="K68" s="36" t="s">
        <v>111</v>
      </c>
      <c r="L68" s="36" t="s">
        <v>33</v>
      </c>
      <c r="M68" s="36">
        <v>95</v>
      </c>
      <c r="N68" s="36">
        <v>65</v>
      </c>
      <c r="O68" s="36"/>
      <c r="P68" s="36"/>
      <c r="Q68" s="36"/>
      <c r="R68" s="36"/>
      <c r="S68" s="36">
        <v>0.85</v>
      </c>
      <c r="T68" s="36">
        <v>0.8</v>
      </c>
      <c r="U68" s="36"/>
      <c r="V68" s="26"/>
      <c r="W68" s="26"/>
      <c r="X68" s="26"/>
      <c r="Y68" s="26"/>
      <c r="Z68" s="26"/>
    </row>
    <row r="69" spans="1:26" ht="48">
      <c r="A69" s="32">
        <v>17</v>
      </c>
      <c r="B69" s="33" t="s">
        <v>112</v>
      </c>
      <c r="C69" s="34">
        <v>0.338</v>
      </c>
      <c r="D69" s="35">
        <v>11820</v>
      </c>
      <c r="E69" s="36" t="s">
        <v>113</v>
      </c>
      <c r="F69" s="35"/>
      <c r="G69" s="35">
        <v>3995</v>
      </c>
      <c r="H69" s="35" t="s">
        <v>114</v>
      </c>
      <c r="I69" s="35"/>
      <c r="J69" s="35">
        <v>20443</v>
      </c>
      <c r="K69" s="36" t="s">
        <v>115</v>
      </c>
      <c r="L69" s="36" t="s">
        <v>33</v>
      </c>
      <c r="M69" s="36">
        <v>95</v>
      </c>
      <c r="N69" s="36">
        <v>65</v>
      </c>
      <c r="O69" s="36"/>
      <c r="P69" s="36"/>
      <c r="Q69" s="36"/>
      <c r="R69" s="36"/>
      <c r="S69" s="36">
        <v>0.85</v>
      </c>
      <c r="T69" s="36">
        <v>0.8</v>
      </c>
      <c r="U69" s="36"/>
      <c r="V69" s="26"/>
      <c r="W69" s="26"/>
      <c r="X69" s="26"/>
      <c r="Y69" s="26"/>
      <c r="Z69" s="26"/>
    </row>
    <row r="70" spans="1:26" ht="60">
      <c r="A70" s="37">
        <v>18</v>
      </c>
      <c r="B70" s="38" t="s">
        <v>116</v>
      </c>
      <c r="C70" s="39">
        <v>0.0005</v>
      </c>
      <c r="D70" s="40">
        <v>18507.43</v>
      </c>
      <c r="E70" s="41" t="s">
        <v>117</v>
      </c>
      <c r="F70" s="40" t="s">
        <v>118</v>
      </c>
      <c r="G70" s="40" t="s">
        <v>119</v>
      </c>
      <c r="H70" s="40" t="s">
        <v>120</v>
      </c>
      <c r="I70" s="40" t="s">
        <v>120</v>
      </c>
      <c r="J70" s="40">
        <v>82</v>
      </c>
      <c r="K70" s="41" t="s">
        <v>121</v>
      </c>
      <c r="L70" s="41" t="s">
        <v>27</v>
      </c>
      <c r="M70" s="41">
        <v>130</v>
      </c>
      <c r="N70" s="41">
        <v>89</v>
      </c>
      <c r="O70" s="41">
        <v>7</v>
      </c>
      <c r="P70" s="41">
        <v>4</v>
      </c>
      <c r="Q70" s="41">
        <v>63</v>
      </c>
      <c r="R70" s="41">
        <v>34</v>
      </c>
      <c r="S70" s="41">
        <v>0.85</v>
      </c>
      <c r="T70" s="41" t="s">
        <v>28</v>
      </c>
      <c r="U70" s="41" t="s">
        <v>122</v>
      </c>
      <c r="V70" s="26"/>
      <c r="W70" s="26"/>
      <c r="X70" s="26"/>
      <c r="Y70" s="26"/>
      <c r="Z70" s="26"/>
    </row>
    <row r="71" spans="1:27" s="4" customFormat="1" ht="24">
      <c r="A71" s="49"/>
      <c r="B71" s="54" t="s">
        <v>1019</v>
      </c>
      <c r="C71" s="50" t="s">
        <v>1333</v>
      </c>
      <c r="D71" s="51"/>
      <c r="E71" s="52"/>
      <c r="F71" s="51"/>
      <c r="G71" s="51" t="s">
        <v>1058</v>
      </c>
      <c r="H71" s="51"/>
      <c r="I71" s="51"/>
      <c r="J71" s="51" t="s">
        <v>1059</v>
      </c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3"/>
      <c r="W71" s="53"/>
      <c r="X71" s="53"/>
      <c r="Y71" s="53"/>
      <c r="Z71" s="53"/>
      <c r="AA71" s="4">
        <f>ROUND((130%*0.85*100),0)</f>
        <v>111</v>
      </c>
    </row>
    <row r="72" spans="1:27" s="4" customFormat="1" ht="24">
      <c r="A72" s="49"/>
      <c r="B72" s="54" t="s">
        <v>1022</v>
      </c>
      <c r="C72" s="50" t="s">
        <v>1334</v>
      </c>
      <c r="D72" s="51"/>
      <c r="E72" s="52"/>
      <c r="F72" s="51"/>
      <c r="G72" s="51" t="s">
        <v>1060</v>
      </c>
      <c r="H72" s="51"/>
      <c r="I72" s="51"/>
      <c r="J72" s="51" t="s">
        <v>1025</v>
      </c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3"/>
      <c r="W72" s="53"/>
      <c r="X72" s="53"/>
      <c r="Y72" s="53"/>
      <c r="Z72" s="53"/>
      <c r="AA72" s="4">
        <f>ROUND((89%*(0.85*0.8)*100),0)</f>
        <v>61</v>
      </c>
    </row>
    <row r="73" spans="1:26" ht="72">
      <c r="A73" s="32">
        <v>19</v>
      </c>
      <c r="B73" s="33" t="s">
        <v>123</v>
      </c>
      <c r="C73" s="34">
        <v>0.5</v>
      </c>
      <c r="D73" s="35">
        <v>87.5</v>
      </c>
      <c r="E73" s="36" t="s">
        <v>124</v>
      </c>
      <c r="F73" s="35"/>
      <c r="G73" s="35">
        <v>44</v>
      </c>
      <c r="H73" s="35" t="s">
        <v>125</v>
      </c>
      <c r="I73" s="35"/>
      <c r="J73" s="35">
        <v>283</v>
      </c>
      <c r="K73" s="36" t="s">
        <v>126</v>
      </c>
      <c r="L73" s="36" t="s">
        <v>33</v>
      </c>
      <c r="M73" s="36">
        <v>95</v>
      </c>
      <c r="N73" s="36">
        <v>65</v>
      </c>
      <c r="O73" s="36"/>
      <c r="P73" s="36"/>
      <c r="Q73" s="36"/>
      <c r="R73" s="36"/>
      <c r="S73" s="36">
        <v>0.85</v>
      </c>
      <c r="T73" s="36">
        <v>0.8</v>
      </c>
      <c r="U73" s="36"/>
      <c r="V73" s="26"/>
      <c r="W73" s="26"/>
      <c r="X73" s="26"/>
      <c r="Y73" s="26"/>
      <c r="Z73" s="26"/>
    </row>
    <row r="74" spans="1:26" ht="72">
      <c r="A74" s="37">
        <v>20</v>
      </c>
      <c r="B74" s="38" t="s">
        <v>127</v>
      </c>
      <c r="C74" s="39">
        <v>0.0005</v>
      </c>
      <c r="D74" s="40">
        <v>50641.58</v>
      </c>
      <c r="E74" s="41" t="s">
        <v>128</v>
      </c>
      <c r="F74" s="40" t="s">
        <v>129</v>
      </c>
      <c r="G74" s="40" t="s">
        <v>130</v>
      </c>
      <c r="H74" s="40" t="s">
        <v>131</v>
      </c>
      <c r="I74" s="40" t="s">
        <v>132</v>
      </c>
      <c r="J74" s="40">
        <v>93</v>
      </c>
      <c r="K74" s="41" t="s">
        <v>133</v>
      </c>
      <c r="L74" s="41" t="s">
        <v>27</v>
      </c>
      <c r="M74" s="41">
        <v>130</v>
      </c>
      <c r="N74" s="41">
        <v>89</v>
      </c>
      <c r="O74" s="41">
        <v>1</v>
      </c>
      <c r="P74" s="41">
        <v>1</v>
      </c>
      <c r="Q74" s="41">
        <v>17</v>
      </c>
      <c r="R74" s="41">
        <v>9</v>
      </c>
      <c r="S74" s="41">
        <v>0.85</v>
      </c>
      <c r="T74" s="41" t="s">
        <v>28</v>
      </c>
      <c r="U74" s="41" t="s">
        <v>134</v>
      </c>
      <c r="V74" s="26"/>
      <c r="W74" s="26"/>
      <c r="X74" s="26"/>
      <c r="Y74" s="26"/>
      <c r="Z74" s="26"/>
    </row>
    <row r="75" spans="1:27" s="4" customFormat="1" ht="24">
      <c r="A75" s="49"/>
      <c r="B75" s="54" t="s">
        <v>1019</v>
      </c>
      <c r="C75" s="50" t="s">
        <v>1333</v>
      </c>
      <c r="D75" s="51"/>
      <c r="E75" s="52"/>
      <c r="F75" s="51"/>
      <c r="G75" s="51" t="s">
        <v>1061</v>
      </c>
      <c r="H75" s="51"/>
      <c r="I75" s="51"/>
      <c r="J75" s="51" t="s">
        <v>1062</v>
      </c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3"/>
      <c r="W75" s="53"/>
      <c r="X75" s="53"/>
      <c r="Y75" s="53"/>
      <c r="Z75" s="53"/>
      <c r="AA75" s="4">
        <f>ROUND((130%*0.85*100),0)</f>
        <v>111</v>
      </c>
    </row>
    <row r="76" spans="1:27" s="4" customFormat="1" ht="24">
      <c r="A76" s="49"/>
      <c r="B76" s="54" t="s">
        <v>1022</v>
      </c>
      <c r="C76" s="50" t="s">
        <v>1334</v>
      </c>
      <c r="D76" s="51"/>
      <c r="E76" s="52"/>
      <c r="F76" s="51"/>
      <c r="G76" s="51" t="s">
        <v>1061</v>
      </c>
      <c r="H76" s="51"/>
      <c r="I76" s="51"/>
      <c r="J76" s="51" t="s">
        <v>1048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3"/>
      <c r="W76" s="53"/>
      <c r="X76" s="53"/>
      <c r="Y76" s="53"/>
      <c r="Z76" s="53"/>
      <c r="AA76" s="4">
        <f>ROUND((89%*(0.85*0.8)*100),0)</f>
        <v>61</v>
      </c>
    </row>
    <row r="77" spans="1:26" ht="60">
      <c r="A77" s="37">
        <v>21</v>
      </c>
      <c r="B77" s="38" t="s">
        <v>135</v>
      </c>
      <c r="C77" s="39">
        <v>1</v>
      </c>
      <c r="D77" s="40">
        <v>80.44</v>
      </c>
      <c r="E77" s="41" t="s">
        <v>136</v>
      </c>
      <c r="F77" s="40"/>
      <c r="G77" s="40" t="s">
        <v>137</v>
      </c>
      <c r="H77" s="40" t="s">
        <v>138</v>
      </c>
      <c r="I77" s="40"/>
      <c r="J77" s="40">
        <v>625</v>
      </c>
      <c r="K77" s="41" t="s">
        <v>139</v>
      </c>
      <c r="L77" s="41" t="s">
        <v>27</v>
      </c>
      <c r="M77" s="41">
        <v>128</v>
      </c>
      <c r="N77" s="41">
        <v>83</v>
      </c>
      <c r="O77" s="41">
        <v>35</v>
      </c>
      <c r="P77" s="41">
        <v>19</v>
      </c>
      <c r="Q77" s="41">
        <v>371</v>
      </c>
      <c r="R77" s="41">
        <v>192</v>
      </c>
      <c r="S77" s="41">
        <v>0.85</v>
      </c>
      <c r="T77" s="41" t="s">
        <v>28</v>
      </c>
      <c r="U77" s="41"/>
      <c r="V77" s="26"/>
      <c r="W77" s="26"/>
      <c r="X77" s="26"/>
      <c r="Y77" s="26"/>
      <c r="Z77" s="26"/>
    </row>
    <row r="78" spans="1:27" s="4" customFormat="1" ht="24">
      <c r="A78" s="49"/>
      <c r="B78" s="54" t="s">
        <v>1019</v>
      </c>
      <c r="C78" s="50" t="s">
        <v>1343</v>
      </c>
      <c r="D78" s="51"/>
      <c r="E78" s="52"/>
      <c r="F78" s="51"/>
      <c r="G78" s="51" t="s">
        <v>1020</v>
      </c>
      <c r="H78" s="51"/>
      <c r="I78" s="51"/>
      <c r="J78" s="51" t="s">
        <v>1063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3"/>
      <c r="W78" s="53"/>
      <c r="X78" s="53"/>
      <c r="Y78" s="53"/>
      <c r="Z78" s="53"/>
      <c r="AA78" s="4">
        <f>ROUND((128%*0.85*100),0)</f>
        <v>109</v>
      </c>
    </row>
    <row r="79" spans="1:27" s="4" customFormat="1" ht="24">
      <c r="A79" s="49"/>
      <c r="B79" s="54" t="s">
        <v>1022</v>
      </c>
      <c r="C79" s="50" t="s">
        <v>1344</v>
      </c>
      <c r="D79" s="51"/>
      <c r="E79" s="52"/>
      <c r="F79" s="51"/>
      <c r="G79" s="51" t="s">
        <v>1064</v>
      </c>
      <c r="H79" s="51"/>
      <c r="I79" s="51"/>
      <c r="J79" s="51" t="s">
        <v>1065</v>
      </c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3"/>
      <c r="W79" s="53"/>
      <c r="X79" s="53"/>
      <c r="Y79" s="53"/>
      <c r="Z79" s="53"/>
      <c r="AA79" s="4">
        <f>ROUND((83%*(0.85*0.8)*100),0)</f>
        <v>56</v>
      </c>
    </row>
    <row r="80" spans="1:26" ht="60">
      <c r="A80" s="37">
        <v>22</v>
      </c>
      <c r="B80" s="38" t="s">
        <v>140</v>
      </c>
      <c r="C80" s="39">
        <v>0.0005</v>
      </c>
      <c r="D80" s="40">
        <v>28372.04</v>
      </c>
      <c r="E80" s="41" t="s">
        <v>141</v>
      </c>
      <c r="F80" s="40" t="s">
        <v>142</v>
      </c>
      <c r="G80" s="40" t="s">
        <v>143</v>
      </c>
      <c r="H80" s="40" t="s">
        <v>144</v>
      </c>
      <c r="I80" s="40" t="s">
        <v>145</v>
      </c>
      <c r="J80" s="40">
        <v>115</v>
      </c>
      <c r="K80" s="41" t="s">
        <v>146</v>
      </c>
      <c r="L80" s="41" t="s">
        <v>27</v>
      </c>
      <c r="M80" s="41">
        <v>130</v>
      </c>
      <c r="N80" s="41">
        <v>89</v>
      </c>
      <c r="O80" s="41">
        <v>7</v>
      </c>
      <c r="P80" s="41">
        <v>4</v>
      </c>
      <c r="Q80" s="41">
        <v>76</v>
      </c>
      <c r="R80" s="41">
        <v>42</v>
      </c>
      <c r="S80" s="41">
        <v>0.85</v>
      </c>
      <c r="T80" s="41" t="s">
        <v>28</v>
      </c>
      <c r="U80" s="41" t="s">
        <v>147</v>
      </c>
      <c r="V80" s="26"/>
      <c r="W80" s="26"/>
      <c r="X80" s="26"/>
      <c r="Y80" s="26"/>
      <c r="Z80" s="26"/>
    </row>
    <row r="81" spans="1:27" s="4" customFormat="1" ht="24">
      <c r="A81" s="49"/>
      <c r="B81" s="54" t="s">
        <v>1019</v>
      </c>
      <c r="C81" s="50" t="s">
        <v>1333</v>
      </c>
      <c r="D81" s="51"/>
      <c r="E81" s="52"/>
      <c r="F81" s="51"/>
      <c r="G81" s="51" t="s">
        <v>1058</v>
      </c>
      <c r="H81" s="51"/>
      <c r="I81" s="51"/>
      <c r="J81" s="51" t="s">
        <v>1066</v>
      </c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3"/>
      <c r="W81" s="53"/>
      <c r="X81" s="53"/>
      <c r="Y81" s="53"/>
      <c r="Z81" s="53"/>
      <c r="AA81" s="4">
        <f>ROUND((130%*0.85*100),0)</f>
        <v>111</v>
      </c>
    </row>
    <row r="82" spans="1:27" s="4" customFormat="1" ht="24">
      <c r="A82" s="49"/>
      <c r="B82" s="54" t="s">
        <v>1022</v>
      </c>
      <c r="C82" s="50" t="s">
        <v>1334</v>
      </c>
      <c r="D82" s="51"/>
      <c r="E82" s="52"/>
      <c r="F82" s="51"/>
      <c r="G82" s="51" t="s">
        <v>1060</v>
      </c>
      <c r="H82" s="51"/>
      <c r="I82" s="51"/>
      <c r="J82" s="51" t="s">
        <v>1067</v>
      </c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3"/>
      <c r="W82" s="53"/>
      <c r="X82" s="53"/>
      <c r="Y82" s="53"/>
      <c r="Z82" s="53"/>
      <c r="AA82" s="4">
        <f>ROUND((89%*(0.85*0.8)*100),0)</f>
        <v>61</v>
      </c>
    </row>
    <row r="83" spans="1:26" ht="72">
      <c r="A83" s="32">
        <v>23</v>
      </c>
      <c r="B83" s="33" t="s">
        <v>148</v>
      </c>
      <c r="C83" s="34">
        <v>0.502</v>
      </c>
      <c r="D83" s="35">
        <v>256</v>
      </c>
      <c r="E83" s="36" t="s">
        <v>149</v>
      </c>
      <c r="F83" s="35"/>
      <c r="G83" s="35">
        <v>129</v>
      </c>
      <c r="H83" s="35" t="s">
        <v>150</v>
      </c>
      <c r="I83" s="35"/>
      <c r="J83" s="35">
        <v>837</v>
      </c>
      <c r="K83" s="36" t="s">
        <v>151</v>
      </c>
      <c r="L83" s="36" t="s">
        <v>33</v>
      </c>
      <c r="M83" s="36">
        <v>95</v>
      </c>
      <c r="N83" s="36">
        <v>65</v>
      </c>
      <c r="O83" s="36"/>
      <c r="P83" s="36"/>
      <c r="Q83" s="36"/>
      <c r="R83" s="36"/>
      <c r="S83" s="36">
        <v>0.85</v>
      </c>
      <c r="T83" s="36">
        <v>0.8</v>
      </c>
      <c r="U83" s="36"/>
      <c r="V83" s="26"/>
      <c r="W83" s="26"/>
      <c r="X83" s="26"/>
      <c r="Y83" s="26"/>
      <c r="Z83" s="26"/>
    </row>
    <row r="84" spans="1:26" ht="72">
      <c r="A84" s="37">
        <v>24</v>
      </c>
      <c r="B84" s="38" t="s">
        <v>152</v>
      </c>
      <c r="C84" s="39">
        <v>0.0005</v>
      </c>
      <c r="D84" s="40">
        <v>87149.29</v>
      </c>
      <c r="E84" s="41" t="s">
        <v>153</v>
      </c>
      <c r="F84" s="40" t="s">
        <v>154</v>
      </c>
      <c r="G84" s="40" t="s">
        <v>155</v>
      </c>
      <c r="H84" s="40" t="s">
        <v>156</v>
      </c>
      <c r="I84" s="40" t="s">
        <v>157</v>
      </c>
      <c r="J84" s="40">
        <v>158</v>
      </c>
      <c r="K84" s="41" t="s">
        <v>158</v>
      </c>
      <c r="L84" s="41" t="s">
        <v>27</v>
      </c>
      <c r="M84" s="41">
        <v>130</v>
      </c>
      <c r="N84" s="41">
        <v>89</v>
      </c>
      <c r="O84" s="41">
        <v>3</v>
      </c>
      <c r="P84" s="41">
        <v>2</v>
      </c>
      <c r="Q84" s="41">
        <v>28</v>
      </c>
      <c r="R84" s="41">
        <v>15</v>
      </c>
      <c r="S84" s="41">
        <v>0.85</v>
      </c>
      <c r="T84" s="41" t="s">
        <v>28</v>
      </c>
      <c r="U84" s="41" t="s">
        <v>159</v>
      </c>
      <c r="V84" s="26"/>
      <c r="W84" s="26"/>
      <c r="X84" s="26"/>
      <c r="Y84" s="26"/>
      <c r="Z84" s="26"/>
    </row>
    <row r="85" spans="1:27" s="4" customFormat="1" ht="24">
      <c r="A85" s="49"/>
      <c r="B85" s="54" t="s">
        <v>1019</v>
      </c>
      <c r="C85" s="50" t="s">
        <v>1333</v>
      </c>
      <c r="D85" s="51"/>
      <c r="E85" s="52"/>
      <c r="F85" s="51"/>
      <c r="G85" s="51" t="s">
        <v>1045</v>
      </c>
      <c r="H85" s="51"/>
      <c r="I85" s="51"/>
      <c r="J85" s="51" t="s">
        <v>1068</v>
      </c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3"/>
      <c r="W85" s="53"/>
      <c r="X85" s="53"/>
      <c r="Y85" s="53"/>
      <c r="Z85" s="53"/>
      <c r="AA85" s="4">
        <f>ROUND((130%*0.85*100),0)</f>
        <v>111</v>
      </c>
    </row>
    <row r="86" spans="1:27" s="4" customFormat="1" ht="24">
      <c r="A86" s="49"/>
      <c r="B86" s="54" t="s">
        <v>1022</v>
      </c>
      <c r="C86" s="50" t="s">
        <v>1334</v>
      </c>
      <c r="D86" s="51"/>
      <c r="E86" s="52"/>
      <c r="F86" s="51"/>
      <c r="G86" s="51" t="s">
        <v>1069</v>
      </c>
      <c r="H86" s="51"/>
      <c r="I86" s="51"/>
      <c r="J86" s="51" t="s">
        <v>1070</v>
      </c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3"/>
      <c r="W86" s="53"/>
      <c r="X86" s="53"/>
      <c r="Y86" s="53"/>
      <c r="Z86" s="53"/>
      <c r="AA86" s="4">
        <f>ROUND((89%*(0.85*0.8)*100),0)</f>
        <v>61</v>
      </c>
    </row>
    <row r="87" spans="1:26" ht="60">
      <c r="A87" s="37">
        <v>25</v>
      </c>
      <c r="B87" s="38" t="s">
        <v>160</v>
      </c>
      <c r="C87" s="39">
        <v>1</v>
      </c>
      <c r="D87" s="40">
        <v>111.25</v>
      </c>
      <c r="E87" s="41" t="s">
        <v>161</v>
      </c>
      <c r="F87" s="40"/>
      <c r="G87" s="40" t="s">
        <v>162</v>
      </c>
      <c r="H87" s="40" t="s">
        <v>163</v>
      </c>
      <c r="I87" s="40"/>
      <c r="J87" s="40">
        <v>851</v>
      </c>
      <c r="K87" s="41" t="s">
        <v>164</v>
      </c>
      <c r="L87" s="41" t="s">
        <v>27</v>
      </c>
      <c r="M87" s="41">
        <v>128</v>
      </c>
      <c r="N87" s="41">
        <v>83</v>
      </c>
      <c r="O87" s="41">
        <v>45</v>
      </c>
      <c r="P87" s="41">
        <v>25</v>
      </c>
      <c r="Q87" s="41">
        <v>473</v>
      </c>
      <c r="R87" s="41">
        <v>246</v>
      </c>
      <c r="S87" s="41">
        <v>0.85</v>
      </c>
      <c r="T87" s="41" t="s">
        <v>28</v>
      </c>
      <c r="U87" s="41"/>
      <c r="V87" s="26"/>
      <c r="W87" s="26"/>
      <c r="X87" s="26"/>
      <c r="Y87" s="26"/>
      <c r="Z87" s="26"/>
    </row>
    <row r="88" spans="1:27" s="4" customFormat="1" ht="24">
      <c r="A88" s="49"/>
      <c r="B88" s="54" t="s">
        <v>1019</v>
      </c>
      <c r="C88" s="50" t="s">
        <v>1343</v>
      </c>
      <c r="D88" s="51"/>
      <c r="E88" s="52"/>
      <c r="F88" s="51"/>
      <c r="G88" s="51" t="s">
        <v>1071</v>
      </c>
      <c r="H88" s="51"/>
      <c r="I88" s="51"/>
      <c r="J88" s="51" t="s">
        <v>1072</v>
      </c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3"/>
      <c r="W88" s="53"/>
      <c r="X88" s="53"/>
      <c r="Y88" s="53"/>
      <c r="Z88" s="53"/>
      <c r="AA88" s="4">
        <f>ROUND((128%*0.85*100),0)</f>
        <v>109</v>
      </c>
    </row>
    <row r="89" spans="1:27" s="4" customFormat="1" ht="24">
      <c r="A89" s="49"/>
      <c r="B89" s="54" t="s">
        <v>1022</v>
      </c>
      <c r="C89" s="50" t="s">
        <v>1344</v>
      </c>
      <c r="D89" s="51"/>
      <c r="E89" s="52"/>
      <c r="F89" s="51"/>
      <c r="G89" s="51" t="s">
        <v>1073</v>
      </c>
      <c r="H89" s="51"/>
      <c r="I89" s="51"/>
      <c r="J89" s="51" t="s">
        <v>1074</v>
      </c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  <c r="W89" s="53"/>
      <c r="X89" s="53"/>
      <c r="Y89" s="53"/>
      <c r="Z89" s="53"/>
      <c r="AA89" s="4">
        <f>ROUND((83%*(0.85*0.8)*100),0)</f>
        <v>56</v>
      </c>
    </row>
    <row r="90" spans="1:26" ht="72">
      <c r="A90" s="37">
        <v>26</v>
      </c>
      <c r="B90" s="38" t="s">
        <v>152</v>
      </c>
      <c r="C90" s="39">
        <v>0.0005</v>
      </c>
      <c r="D90" s="40">
        <v>87149.29</v>
      </c>
      <c r="E90" s="41" t="s">
        <v>153</v>
      </c>
      <c r="F90" s="40" t="s">
        <v>154</v>
      </c>
      <c r="G90" s="40" t="s">
        <v>155</v>
      </c>
      <c r="H90" s="40" t="s">
        <v>156</v>
      </c>
      <c r="I90" s="40" t="s">
        <v>157</v>
      </c>
      <c r="J90" s="40">
        <v>158</v>
      </c>
      <c r="K90" s="41" t="s">
        <v>158</v>
      </c>
      <c r="L90" s="41" t="s">
        <v>27</v>
      </c>
      <c r="M90" s="41">
        <v>130</v>
      </c>
      <c r="N90" s="41">
        <v>89</v>
      </c>
      <c r="O90" s="41">
        <v>3</v>
      </c>
      <c r="P90" s="41">
        <v>2</v>
      </c>
      <c r="Q90" s="41">
        <v>28</v>
      </c>
      <c r="R90" s="41">
        <v>15</v>
      </c>
      <c r="S90" s="41">
        <v>0.85</v>
      </c>
      <c r="T90" s="41" t="s">
        <v>28</v>
      </c>
      <c r="U90" s="41" t="s">
        <v>159</v>
      </c>
      <c r="V90" s="26"/>
      <c r="W90" s="26"/>
      <c r="X90" s="26"/>
      <c r="Y90" s="26"/>
      <c r="Z90" s="26"/>
    </row>
    <row r="91" spans="1:27" s="4" customFormat="1" ht="24">
      <c r="A91" s="49"/>
      <c r="B91" s="54" t="s">
        <v>1019</v>
      </c>
      <c r="C91" s="50" t="s">
        <v>1333</v>
      </c>
      <c r="D91" s="51"/>
      <c r="E91" s="52"/>
      <c r="F91" s="51"/>
      <c r="G91" s="51" t="s">
        <v>1045</v>
      </c>
      <c r="H91" s="51"/>
      <c r="I91" s="51"/>
      <c r="J91" s="51" t="s">
        <v>1068</v>
      </c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3"/>
      <c r="W91" s="53"/>
      <c r="X91" s="53"/>
      <c r="Y91" s="53"/>
      <c r="Z91" s="53"/>
      <c r="AA91" s="4">
        <f>ROUND((130%*0.85*100),0)</f>
        <v>111</v>
      </c>
    </row>
    <row r="92" spans="1:27" s="4" customFormat="1" ht="24">
      <c r="A92" s="49"/>
      <c r="B92" s="54" t="s">
        <v>1022</v>
      </c>
      <c r="C92" s="50" t="s">
        <v>1334</v>
      </c>
      <c r="D92" s="51"/>
      <c r="E92" s="52"/>
      <c r="F92" s="51"/>
      <c r="G92" s="51" t="s">
        <v>1069</v>
      </c>
      <c r="H92" s="51"/>
      <c r="I92" s="51"/>
      <c r="J92" s="51" t="s">
        <v>1070</v>
      </c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3"/>
      <c r="W92" s="53"/>
      <c r="X92" s="53"/>
      <c r="Y92" s="53"/>
      <c r="Z92" s="53"/>
      <c r="AA92" s="4">
        <f>ROUND((89%*(0.85*0.8)*100),0)</f>
        <v>61</v>
      </c>
    </row>
    <row r="93" spans="1:26" ht="60">
      <c r="A93" s="37">
        <v>27</v>
      </c>
      <c r="B93" s="38" t="s">
        <v>165</v>
      </c>
      <c r="C93" s="39">
        <v>1</v>
      </c>
      <c r="D93" s="40">
        <v>111.25</v>
      </c>
      <c r="E93" s="41" t="s">
        <v>161</v>
      </c>
      <c r="F93" s="40"/>
      <c r="G93" s="40" t="s">
        <v>162</v>
      </c>
      <c r="H93" s="40" t="s">
        <v>163</v>
      </c>
      <c r="I93" s="40"/>
      <c r="J93" s="40">
        <v>851</v>
      </c>
      <c r="K93" s="41" t="s">
        <v>164</v>
      </c>
      <c r="L93" s="41" t="s">
        <v>27</v>
      </c>
      <c r="M93" s="41">
        <v>128</v>
      </c>
      <c r="N93" s="41">
        <v>83</v>
      </c>
      <c r="O93" s="41">
        <v>45</v>
      </c>
      <c r="P93" s="41">
        <v>25</v>
      </c>
      <c r="Q93" s="41">
        <v>473</v>
      </c>
      <c r="R93" s="41">
        <v>246</v>
      </c>
      <c r="S93" s="41">
        <v>0.85</v>
      </c>
      <c r="T93" s="41" t="s">
        <v>28</v>
      </c>
      <c r="U93" s="41"/>
      <c r="V93" s="26"/>
      <c r="W93" s="26"/>
      <c r="X93" s="26"/>
      <c r="Y93" s="26"/>
      <c r="Z93" s="26"/>
    </row>
    <row r="94" spans="1:27" s="4" customFormat="1" ht="24">
      <c r="A94" s="49"/>
      <c r="B94" s="54" t="s">
        <v>1019</v>
      </c>
      <c r="C94" s="50" t="s">
        <v>1343</v>
      </c>
      <c r="D94" s="51"/>
      <c r="E94" s="52"/>
      <c r="F94" s="51"/>
      <c r="G94" s="51" t="s">
        <v>1071</v>
      </c>
      <c r="H94" s="51"/>
      <c r="I94" s="51"/>
      <c r="J94" s="51" t="s">
        <v>1072</v>
      </c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3"/>
      <c r="W94" s="53"/>
      <c r="X94" s="53"/>
      <c r="Y94" s="53"/>
      <c r="Z94" s="53"/>
      <c r="AA94" s="4">
        <f>ROUND((128%*0.85*100),0)</f>
        <v>109</v>
      </c>
    </row>
    <row r="95" spans="1:27" s="4" customFormat="1" ht="24">
      <c r="A95" s="49"/>
      <c r="B95" s="54" t="s">
        <v>1022</v>
      </c>
      <c r="C95" s="50" t="s">
        <v>1344</v>
      </c>
      <c r="D95" s="51"/>
      <c r="E95" s="52"/>
      <c r="F95" s="51"/>
      <c r="G95" s="51" t="s">
        <v>1073</v>
      </c>
      <c r="H95" s="51"/>
      <c r="I95" s="51"/>
      <c r="J95" s="51" t="s">
        <v>1074</v>
      </c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3"/>
      <c r="W95" s="53"/>
      <c r="X95" s="53"/>
      <c r="Y95" s="53"/>
      <c r="Z95" s="53"/>
      <c r="AA95" s="4">
        <f>ROUND((83%*(0.85*0.8)*100),0)</f>
        <v>56</v>
      </c>
    </row>
    <row r="96" spans="1:26" ht="48">
      <c r="A96" s="37">
        <v>28</v>
      </c>
      <c r="B96" s="38" t="s">
        <v>166</v>
      </c>
      <c r="C96" s="39">
        <v>0.033</v>
      </c>
      <c r="D96" s="40">
        <v>31686.43</v>
      </c>
      <c r="E96" s="41" t="s">
        <v>167</v>
      </c>
      <c r="F96" s="40" t="s">
        <v>168</v>
      </c>
      <c r="G96" s="40" t="s">
        <v>169</v>
      </c>
      <c r="H96" s="40" t="s">
        <v>170</v>
      </c>
      <c r="I96" s="40" t="s">
        <v>171</v>
      </c>
      <c r="J96" s="40">
        <v>8427</v>
      </c>
      <c r="K96" s="41" t="s">
        <v>172</v>
      </c>
      <c r="L96" s="41" t="s">
        <v>27</v>
      </c>
      <c r="M96" s="41">
        <v>130</v>
      </c>
      <c r="N96" s="41">
        <v>89</v>
      </c>
      <c r="O96" s="41">
        <v>286</v>
      </c>
      <c r="P96" s="41">
        <v>166</v>
      </c>
      <c r="Q96" s="41">
        <v>3051</v>
      </c>
      <c r="R96" s="41">
        <v>1671</v>
      </c>
      <c r="S96" s="41">
        <v>0.85</v>
      </c>
      <c r="T96" s="41" t="s">
        <v>28</v>
      </c>
      <c r="U96" s="41" t="s">
        <v>173</v>
      </c>
      <c r="V96" s="26"/>
      <c r="W96" s="26"/>
      <c r="X96" s="26"/>
      <c r="Y96" s="26"/>
      <c r="Z96" s="26"/>
    </row>
    <row r="97" spans="1:27" s="4" customFormat="1" ht="24">
      <c r="A97" s="49"/>
      <c r="B97" s="54" t="s">
        <v>1019</v>
      </c>
      <c r="C97" s="50" t="s">
        <v>1333</v>
      </c>
      <c r="D97" s="51"/>
      <c r="E97" s="52"/>
      <c r="F97" s="51"/>
      <c r="G97" s="51" t="s">
        <v>1075</v>
      </c>
      <c r="H97" s="51"/>
      <c r="I97" s="51"/>
      <c r="J97" s="51" t="s">
        <v>1076</v>
      </c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3"/>
      <c r="W97" s="53"/>
      <c r="X97" s="53"/>
      <c r="Y97" s="53"/>
      <c r="Z97" s="53"/>
      <c r="AA97" s="4">
        <f>ROUND((130%*0.85*100),0)</f>
        <v>111</v>
      </c>
    </row>
    <row r="98" spans="1:27" s="4" customFormat="1" ht="24">
      <c r="A98" s="49"/>
      <c r="B98" s="54" t="s">
        <v>1022</v>
      </c>
      <c r="C98" s="50" t="s">
        <v>1334</v>
      </c>
      <c r="D98" s="51"/>
      <c r="E98" s="52"/>
      <c r="F98" s="51"/>
      <c r="G98" s="51" t="s">
        <v>1077</v>
      </c>
      <c r="H98" s="51"/>
      <c r="I98" s="51"/>
      <c r="J98" s="51" t="s">
        <v>1078</v>
      </c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3"/>
      <c r="W98" s="53"/>
      <c r="X98" s="53"/>
      <c r="Y98" s="53"/>
      <c r="Z98" s="53"/>
      <c r="AA98" s="4">
        <f>ROUND((89%*(0.85*0.8)*100),0)</f>
        <v>61</v>
      </c>
    </row>
    <row r="99" spans="1:26" ht="60">
      <c r="A99" s="37">
        <v>29</v>
      </c>
      <c r="B99" s="38" t="s">
        <v>83</v>
      </c>
      <c r="C99" s="39">
        <v>0.02</v>
      </c>
      <c r="D99" s="40">
        <v>2426.18</v>
      </c>
      <c r="E99" s="41">
        <v>149.87</v>
      </c>
      <c r="F99" s="40" t="s">
        <v>84</v>
      </c>
      <c r="G99" s="40" t="s">
        <v>174</v>
      </c>
      <c r="H99" s="40">
        <v>3</v>
      </c>
      <c r="I99" s="40" t="s">
        <v>175</v>
      </c>
      <c r="J99" s="40">
        <v>351</v>
      </c>
      <c r="K99" s="41">
        <v>38</v>
      </c>
      <c r="L99" s="41" t="s">
        <v>27</v>
      </c>
      <c r="M99" s="41">
        <v>80</v>
      </c>
      <c r="N99" s="41">
        <v>45</v>
      </c>
      <c r="O99" s="41">
        <v>6</v>
      </c>
      <c r="P99" s="41">
        <v>3</v>
      </c>
      <c r="Q99" s="41">
        <v>66</v>
      </c>
      <c r="R99" s="41">
        <v>30</v>
      </c>
      <c r="S99" s="41">
        <v>0.85</v>
      </c>
      <c r="T99" s="41" t="s">
        <v>28</v>
      </c>
      <c r="U99" s="41" t="s">
        <v>176</v>
      </c>
      <c r="V99" s="26"/>
      <c r="W99" s="26"/>
      <c r="X99" s="26"/>
      <c r="Y99" s="26"/>
      <c r="Z99" s="26"/>
    </row>
    <row r="100" spans="1:27" s="4" customFormat="1" ht="24">
      <c r="A100" s="49"/>
      <c r="B100" s="54" t="s">
        <v>1019</v>
      </c>
      <c r="C100" s="50" t="s">
        <v>1337</v>
      </c>
      <c r="D100" s="51"/>
      <c r="E100" s="52"/>
      <c r="F100" s="51"/>
      <c r="G100" s="51" t="s">
        <v>1079</v>
      </c>
      <c r="H100" s="51"/>
      <c r="I100" s="51"/>
      <c r="J100" s="51" t="s">
        <v>1080</v>
      </c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53"/>
      <c r="X100" s="53"/>
      <c r="Y100" s="53"/>
      <c r="Z100" s="53"/>
      <c r="AA100" s="4">
        <f>ROUND((80%*0.85*100),0)</f>
        <v>68</v>
      </c>
    </row>
    <row r="101" spans="1:27" s="4" customFormat="1" ht="24">
      <c r="A101" s="49"/>
      <c r="B101" s="54" t="s">
        <v>1022</v>
      </c>
      <c r="C101" s="50" t="s">
        <v>1338</v>
      </c>
      <c r="D101" s="51"/>
      <c r="E101" s="52"/>
      <c r="F101" s="51"/>
      <c r="G101" s="51" t="s">
        <v>1045</v>
      </c>
      <c r="H101" s="51"/>
      <c r="I101" s="51"/>
      <c r="J101" s="51" t="s">
        <v>1081</v>
      </c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53"/>
      <c r="X101" s="53"/>
      <c r="Y101" s="53"/>
      <c r="Z101" s="53"/>
      <c r="AA101" s="4">
        <f>ROUND((45%*(0.85*0.8)*100),0)</f>
        <v>31</v>
      </c>
    </row>
    <row r="102" spans="1:26" ht="60">
      <c r="A102" s="37">
        <v>30</v>
      </c>
      <c r="B102" s="38" t="s">
        <v>177</v>
      </c>
      <c r="C102" s="39">
        <v>0.008</v>
      </c>
      <c r="D102" s="40">
        <v>14758.76</v>
      </c>
      <c r="E102" s="41" t="s">
        <v>89</v>
      </c>
      <c r="F102" s="40" t="s">
        <v>90</v>
      </c>
      <c r="G102" s="40" t="s">
        <v>178</v>
      </c>
      <c r="H102" s="40" t="s">
        <v>179</v>
      </c>
      <c r="I102" s="40" t="s">
        <v>180</v>
      </c>
      <c r="J102" s="40">
        <v>1024</v>
      </c>
      <c r="K102" s="41" t="s">
        <v>181</v>
      </c>
      <c r="L102" s="41" t="s">
        <v>27</v>
      </c>
      <c r="M102" s="41">
        <v>105</v>
      </c>
      <c r="N102" s="41">
        <v>65</v>
      </c>
      <c r="O102" s="41">
        <v>57</v>
      </c>
      <c r="P102" s="41">
        <v>30</v>
      </c>
      <c r="Q102" s="41">
        <v>608</v>
      </c>
      <c r="R102" s="41">
        <v>301</v>
      </c>
      <c r="S102" s="41">
        <v>0.85</v>
      </c>
      <c r="T102" s="41" t="s">
        <v>28</v>
      </c>
      <c r="U102" s="41" t="s">
        <v>182</v>
      </c>
      <c r="V102" s="26"/>
      <c r="W102" s="26"/>
      <c r="X102" s="26"/>
      <c r="Y102" s="26"/>
      <c r="Z102" s="26"/>
    </row>
    <row r="103" spans="1:27" s="4" customFormat="1" ht="24">
      <c r="A103" s="49"/>
      <c r="B103" s="54" t="s">
        <v>1019</v>
      </c>
      <c r="C103" s="50" t="s">
        <v>1339</v>
      </c>
      <c r="D103" s="51"/>
      <c r="E103" s="52"/>
      <c r="F103" s="51"/>
      <c r="G103" s="51" t="s">
        <v>1028</v>
      </c>
      <c r="H103" s="51"/>
      <c r="I103" s="51"/>
      <c r="J103" s="51" t="s">
        <v>1082</v>
      </c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3"/>
      <c r="W103" s="53"/>
      <c r="X103" s="53"/>
      <c r="Y103" s="53"/>
      <c r="Z103" s="53"/>
      <c r="AA103" s="4">
        <f>ROUND((105%*0.85*100),0)</f>
        <v>89</v>
      </c>
    </row>
    <row r="104" spans="1:27" s="4" customFormat="1" ht="24">
      <c r="A104" s="49"/>
      <c r="B104" s="54" t="s">
        <v>1022</v>
      </c>
      <c r="C104" s="50" t="s">
        <v>1340</v>
      </c>
      <c r="D104" s="51"/>
      <c r="E104" s="52"/>
      <c r="F104" s="51"/>
      <c r="G104" s="51" t="s">
        <v>1081</v>
      </c>
      <c r="H104" s="51"/>
      <c r="I104" s="51"/>
      <c r="J104" s="51" t="s">
        <v>1083</v>
      </c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/>
      <c r="W104" s="53"/>
      <c r="X104" s="53"/>
      <c r="Y104" s="53"/>
      <c r="Z104" s="53"/>
      <c r="AA104" s="4">
        <f>ROUND((65%*(0.85*0.8)*100),0)</f>
        <v>44</v>
      </c>
    </row>
    <row r="105" spans="1:26" ht="48">
      <c r="A105" s="32">
        <v>31</v>
      </c>
      <c r="B105" s="33" t="s">
        <v>183</v>
      </c>
      <c r="C105" s="34">
        <v>0.816</v>
      </c>
      <c r="D105" s="35">
        <v>578</v>
      </c>
      <c r="E105" s="36" t="s">
        <v>184</v>
      </c>
      <c r="F105" s="35"/>
      <c r="G105" s="35">
        <v>472</v>
      </c>
      <c r="H105" s="35" t="s">
        <v>185</v>
      </c>
      <c r="I105" s="35"/>
      <c r="J105" s="35">
        <v>2247</v>
      </c>
      <c r="K105" s="36" t="s">
        <v>186</v>
      </c>
      <c r="L105" s="36" t="s">
        <v>33</v>
      </c>
      <c r="M105" s="36">
        <v>80</v>
      </c>
      <c r="N105" s="36">
        <v>45</v>
      </c>
      <c r="O105" s="36"/>
      <c r="P105" s="36"/>
      <c r="Q105" s="36"/>
      <c r="R105" s="36"/>
      <c r="S105" s="36">
        <v>0.85</v>
      </c>
      <c r="T105" s="36" t="s">
        <v>28</v>
      </c>
      <c r="U105" s="36"/>
      <c r="V105" s="26"/>
      <c r="W105" s="26"/>
      <c r="X105" s="26"/>
      <c r="Y105" s="26"/>
      <c r="Z105" s="26"/>
    </row>
    <row r="106" spans="1:26" ht="60">
      <c r="A106" s="37">
        <v>32</v>
      </c>
      <c r="B106" s="38" t="s">
        <v>187</v>
      </c>
      <c r="C106" s="39">
        <v>0.062</v>
      </c>
      <c r="D106" s="40">
        <v>1501.65</v>
      </c>
      <c r="E106" s="41" t="s">
        <v>188</v>
      </c>
      <c r="F106" s="40" t="s">
        <v>189</v>
      </c>
      <c r="G106" s="40" t="s">
        <v>190</v>
      </c>
      <c r="H106" s="40" t="s">
        <v>191</v>
      </c>
      <c r="I106" s="40">
        <v>18</v>
      </c>
      <c r="J106" s="40">
        <v>982</v>
      </c>
      <c r="K106" s="41" t="s">
        <v>192</v>
      </c>
      <c r="L106" s="41" t="s">
        <v>27</v>
      </c>
      <c r="M106" s="41">
        <v>90</v>
      </c>
      <c r="N106" s="41">
        <v>85</v>
      </c>
      <c r="O106" s="41">
        <v>51</v>
      </c>
      <c r="P106" s="41">
        <v>41</v>
      </c>
      <c r="Q106" s="41">
        <v>550</v>
      </c>
      <c r="R106" s="41">
        <v>416</v>
      </c>
      <c r="S106" s="41">
        <v>0.85</v>
      </c>
      <c r="T106" s="41" t="s">
        <v>28</v>
      </c>
      <c r="U106" s="41" t="s">
        <v>193</v>
      </c>
      <c r="V106" s="26"/>
      <c r="W106" s="26"/>
      <c r="X106" s="26"/>
      <c r="Y106" s="26"/>
      <c r="Z106" s="26"/>
    </row>
    <row r="107" spans="1:27" s="4" customFormat="1" ht="24">
      <c r="A107" s="49"/>
      <c r="B107" s="54" t="s">
        <v>1019</v>
      </c>
      <c r="C107" s="50" t="s">
        <v>1341</v>
      </c>
      <c r="D107" s="51"/>
      <c r="E107" s="52"/>
      <c r="F107" s="51"/>
      <c r="G107" s="51" t="s">
        <v>1084</v>
      </c>
      <c r="H107" s="51"/>
      <c r="I107" s="51"/>
      <c r="J107" s="51" t="s">
        <v>1085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3"/>
      <c r="W107" s="53"/>
      <c r="X107" s="53"/>
      <c r="Y107" s="53"/>
      <c r="Z107" s="53"/>
      <c r="AA107" s="4">
        <f>ROUND((90%*0.85*100),0)</f>
        <v>77</v>
      </c>
    </row>
    <row r="108" spans="1:27" s="4" customFormat="1" ht="24">
      <c r="A108" s="49"/>
      <c r="B108" s="54" t="s">
        <v>1022</v>
      </c>
      <c r="C108" s="50" t="s">
        <v>1342</v>
      </c>
      <c r="D108" s="51"/>
      <c r="E108" s="52"/>
      <c r="F108" s="51"/>
      <c r="G108" s="51" t="s">
        <v>1086</v>
      </c>
      <c r="H108" s="51"/>
      <c r="I108" s="51"/>
      <c r="J108" s="51" t="s">
        <v>1087</v>
      </c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3"/>
      <c r="W108" s="53"/>
      <c r="X108" s="53"/>
      <c r="Y108" s="53"/>
      <c r="Z108" s="53"/>
      <c r="AA108" s="4">
        <f>ROUND((85%*(0.85*0.8)*100),0)</f>
        <v>58</v>
      </c>
    </row>
    <row r="109" spans="1:26" ht="48">
      <c r="A109" s="32">
        <v>33</v>
      </c>
      <c r="B109" s="33" t="s">
        <v>112</v>
      </c>
      <c r="C109" s="34">
        <v>0.062</v>
      </c>
      <c r="D109" s="35">
        <v>11820</v>
      </c>
      <c r="E109" s="36" t="s">
        <v>113</v>
      </c>
      <c r="F109" s="35"/>
      <c r="G109" s="35">
        <v>733</v>
      </c>
      <c r="H109" s="35" t="s">
        <v>194</v>
      </c>
      <c r="I109" s="35"/>
      <c r="J109" s="35">
        <v>3750</v>
      </c>
      <c r="K109" s="36" t="s">
        <v>195</v>
      </c>
      <c r="L109" s="36" t="s">
        <v>33</v>
      </c>
      <c r="M109" s="36">
        <v>80</v>
      </c>
      <c r="N109" s="36">
        <v>45</v>
      </c>
      <c r="O109" s="36"/>
      <c r="P109" s="36"/>
      <c r="Q109" s="36"/>
      <c r="R109" s="36"/>
      <c r="S109" s="36">
        <v>0.85</v>
      </c>
      <c r="T109" s="36" t="s">
        <v>28</v>
      </c>
      <c r="U109" s="36"/>
      <c r="V109" s="26"/>
      <c r="W109" s="26"/>
      <c r="X109" s="26"/>
      <c r="Y109" s="26"/>
      <c r="Z109" s="26"/>
    </row>
    <row r="110" spans="1:26" ht="60">
      <c r="A110" s="37">
        <v>34</v>
      </c>
      <c r="B110" s="38" t="s">
        <v>196</v>
      </c>
      <c r="C110" s="39">
        <v>0.01</v>
      </c>
      <c r="D110" s="40">
        <v>933.33</v>
      </c>
      <c r="E110" s="41" t="s">
        <v>197</v>
      </c>
      <c r="F110" s="40" t="s">
        <v>198</v>
      </c>
      <c r="G110" s="40" t="s">
        <v>199</v>
      </c>
      <c r="H110" s="40">
        <v>8</v>
      </c>
      <c r="I110" s="40">
        <v>1</v>
      </c>
      <c r="J110" s="40">
        <v>105</v>
      </c>
      <c r="K110" s="41" t="s">
        <v>200</v>
      </c>
      <c r="L110" s="41" t="s">
        <v>27</v>
      </c>
      <c r="M110" s="41">
        <v>128</v>
      </c>
      <c r="N110" s="41">
        <v>83</v>
      </c>
      <c r="O110" s="41">
        <v>10</v>
      </c>
      <c r="P110" s="41">
        <v>6</v>
      </c>
      <c r="Q110" s="41">
        <v>103</v>
      </c>
      <c r="R110" s="41">
        <v>54</v>
      </c>
      <c r="S110" s="41">
        <v>0.85</v>
      </c>
      <c r="T110" s="41" t="s">
        <v>28</v>
      </c>
      <c r="U110" s="41">
        <v>7</v>
      </c>
      <c r="V110" s="26"/>
      <c r="W110" s="26"/>
      <c r="X110" s="26"/>
      <c r="Y110" s="26"/>
      <c r="Z110" s="26"/>
    </row>
    <row r="111" spans="1:27" s="4" customFormat="1" ht="24">
      <c r="A111" s="49"/>
      <c r="B111" s="54" t="s">
        <v>1019</v>
      </c>
      <c r="C111" s="50" t="s">
        <v>1343</v>
      </c>
      <c r="D111" s="51"/>
      <c r="E111" s="52"/>
      <c r="F111" s="51"/>
      <c r="G111" s="51" t="s">
        <v>1088</v>
      </c>
      <c r="H111" s="51"/>
      <c r="I111" s="51"/>
      <c r="J111" s="51" t="s">
        <v>1089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3"/>
      <c r="W111" s="53"/>
      <c r="X111" s="53"/>
      <c r="Y111" s="53"/>
      <c r="Z111" s="53"/>
      <c r="AA111" s="4">
        <f>ROUND((128%*0.85*100),0)</f>
        <v>109</v>
      </c>
    </row>
    <row r="112" spans="1:27" s="4" customFormat="1" ht="24">
      <c r="A112" s="49"/>
      <c r="B112" s="54" t="s">
        <v>1022</v>
      </c>
      <c r="C112" s="50" t="s">
        <v>1344</v>
      </c>
      <c r="D112" s="51"/>
      <c r="E112" s="52"/>
      <c r="F112" s="51"/>
      <c r="G112" s="51" t="s">
        <v>1079</v>
      </c>
      <c r="H112" s="51"/>
      <c r="I112" s="51"/>
      <c r="J112" s="51" t="s">
        <v>1090</v>
      </c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3"/>
      <c r="W112" s="53"/>
      <c r="X112" s="53"/>
      <c r="Y112" s="53"/>
      <c r="Z112" s="53"/>
      <c r="AA112" s="4">
        <f>ROUND((83%*(0.85*0.8)*100),0)</f>
        <v>56</v>
      </c>
    </row>
    <row r="113" spans="1:26" ht="72">
      <c r="A113" s="32">
        <v>35</v>
      </c>
      <c r="B113" s="33" t="s">
        <v>201</v>
      </c>
      <c r="C113" s="34">
        <v>1</v>
      </c>
      <c r="D113" s="35">
        <v>35.45</v>
      </c>
      <c r="E113" s="36" t="s">
        <v>202</v>
      </c>
      <c r="F113" s="35"/>
      <c r="G113" s="35">
        <v>35</v>
      </c>
      <c r="H113" s="35" t="s">
        <v>203</v>
      </c>
      <c r="I113" s="35"/>
      <c r="J113" s="35">
        <v>189</v>
      </c>
      <c r="K113" s="36" t="s">
        <v>204</v>
      </c>
      <c r="L113" s="36" t="s">
        <v>33</v>
      </c>
      <c r="M113" s="36">
        <v>128</v>
      </c>
      <c r="N113" s="36">
        <v>83</v>
      </c>
      <c r="O113" s="36"/>
      <c r="P113" s="36"/>
      <c r="Q113" s="36"/>
      <c r="R113" s="36"/>
      <c r="S113" s="36">
        <v>0.85</v>
      </c>
      <c r="T113" s="36" t="s">
        <v>28</v>
      </c>
      <c r="U113" s="36"/>
      <c r="V113" s="26"/>
      <c r="W113" s="26"/>
      <c r="X113" s="26"/>
      <c r="Y113" s="26"/>
      <c r="Z113" s="26"/>
    </row>
    <row r="114" spans="1:26" ht="60">
      <c r="A114" s="37">
        <v>36</v>
      </c>
      <c r="B114" s="38" t="s">
        <v>205</v>
      </c>
      <c r="C114" s="39">
        <v>0.01</v>
      </c>
      <c r="D114" s="40">
        <v>933.33</v>
      </c>
      <c r="E114" s="41" t="s">
        <v>197</v>
      </c>
      <c r="F114" s="40" t="s">
        <v>198</v>
      </c>
      <c r="G114" s="40" t="s">
        <v>199</v>
      </c>
      <c r="H114" s="40">
        <v>8</v>
      </c>
      <c r="I114" s="40">
        <v>1</v>
      </c>
      <c r="J114" s="40">
        <v>105</v>
      </c>
      <c r="K114" s="41" t="s">
        <v>200</v>
      </c>
      <c r="L114" s="41" t="s">
        <v>27</v>
      </c>
      <c r="M114" s="41">
        <v>128</v>
      </c>
      <c r="N114" s="41">
        <v>83</v>
      </c>
      <c r="O114" s="41">
        <v>10</v>
      </c>
      <c r="P114" s="41">
        <v>6</v>
      </c>
      <c r="Q114" s="41">
        <v>103</v>
      </c>
      <c r="R114" s="41">
        <v>54</v>
      </c>
      <c r="S114" s="41">
        <v>0.85</v>
      </c>
      <c r="T114" s="41" t="s">
        <v>28</v>
      </c>
      <c r="U114" s="41">
        <v>7</v>
      </c>
      <c r="V114" s="26"/>
      <c r="W114" s="26"/>
      <c r="X114" s="26"/>
      <c r="Y114" s="26"/>
      <c r="Z114" s="26"/>
    </row>
    <row r="115" spans="1:27" s="4" customFormat="1" ht="24">
      <c r="A115" s="49"/>
      <c r="B115" s="54" t="s">
        <v>1019</v>
      </c>
      <c r="C115" s="50" t="s">
        <v>1343</v>
      </c>
      <c r="D115" s="51"/>
      <c r="E115" s="52"/>
      <c r="F115" s="51"/>
      <c r="G115" s="51" t="s">
        <v>1088</v>
      </c>
      <c r="H115" s="51"/>
      <c r="I115" s="51"/>
      <c r="J115" s="51" t="s">
        <v>1089</v>
      </c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3"/>
      <c r="W115" s="53"/>
      <c r="X115" s="53"/>
      <c r="Y115" s="53"/>
      <c r="Z115" s="53"/>
      <c r="AA115" s="4">
        <f>ROUND((128%*0.85*100),0)</f>
        <v>109</v>
      </c>
    </row>
    <row r="116" spans="1:27" s="4" customFormat="1" ht="24">
      <c r="A116" s="49"/>
      <c r="B116" s="54" t="s">
        <v>1022</v>
      </c>
      <c r="C116" s="50" t="s">
        <v>1344</v>
      </c>
      <c r="D116" s="51"/>
      <c r="E116" s="52"/>
      <c r="F116" s="51"/>
      <c r="G116" s="51" t="s">
        <v>1079</v>
      </c>
      <c r="H116" s="51"/>
      <c r="I116" s="51"/>
      <c r="J116" s="51" t="s">
        <v>1090</v>
      </c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53"/>
      <c r="X116" s="53"/>
      <c r="Y116" s="53"/>
      <c r="Z116" s="53"/>
      <c r="AA116" s="4">
        <f>ROUND((83%*(0.85*0.8)*100),0)</f>
        <v>56</v>
      </c>
    </row>
    <row r="117" spans="1:26" ht="72">
      <c r="A117" s="32">
        <v>37</v>
      </c>
      <c r="B117" s="33" t="s">
        <v>206</v>
      </c>
      <c r="C117" s="34">
        <v>1</v>
      </c>
      <c r="D117" s="35">
        <v>40.1</v>
      </c>
      <c r="E117" s="36" t="s">
        <v>207</v>
      </c>
      <c r="F117" s="35"/>
      <c r="G117" s="35">
        <v>40</v>
      </c>
      <c r="H117" s="35" t="s">
        <v>208</v>
      </c>
      <c r="I117" s="35"/>
      <c r="J117" s="35">
        <v>251</v>
      </c>
      <c r="K117" s="36" t="s">
        <v>209</v>
      </c>
      <c r="L117" s="36" t="s">
        <v>33</v>
      </c>
      <c r="M117" s="36">
        <v>128</v>
      </c>
      <c r="N117" s="36">
        <v>83</v>
      </c>
      <c r="O117" s="36"/>
      <c r="P117" s="36"/>
      <c r="Q117" s="36"/>
      <c r="R117" s="36"/>
      <c r="S117" s="36">
        <v>0.85</v>
      </c>
      <c r="T117" s="36" t="s">
        <v>28</v>
      </c>
      <c r="U117" s="36"/>
      <c r="V117" s="26"/>
      <c r="W117" s="26"/>
      <c r="X117" s="26"/>
      <c r="Y117" s="26"/>
      <c r="Z117" s="26"/>
    </row>
    <row r="118" spans="1:26" ht="60">
      <c r="A118" s="37">
        <v>38</v>
      </c>
      <c r="B118" s="38" t="s">
        <v>210</v>
      </c>
      <c r="C118" s="39">
        <v>0.03</v>
      </c>
      <c r="D118" s="40">
        <v>8743.19</v>
      </c>
      <c r="E118" s="41" t="s">
        <v>211</v>
      </c>
      <c r="F118" s="40" t="s">
        <v>212</v>
      </c>
      <c r="G118" s="40" t="s">
        <v>213</v>
      </c>
      <c r="H118" s="40" t="s">
        <v>214</v>
      </c>
      <c r="I118" s="40">
        <v>7</v>
      </c>
      <c r="J118" s="40">
        <v>1711</v>
      </c>
      <c r="K118" s="41" t="s">
        <v>215</v>
      </c>
      <c r="L118" s="41" t="s">
        <v>27</v>
      </c>
      <c r="M118" s="41">
        <v>128</v>
      </c>
      <c r="N118" s="41">
        <v>83</v>
      </c>
      <c r="O118" s="41">
        <v>38</v>
      </c>
      <c r="P118" s="41">
        <v>21</v>
      </c>
      <c r="Q118" s="41">
        <v>407</v>
      </c>
      <c r="R118" s="41">
        <v>211</v>
      </c>
      <c r="S118" s="41">
        <v>0.85</v>
      </c>
      <c r="T118" s="41" t="s">
        <v>28</v>
      </c>
      <c r="U118" s="41" t="s">
        <v>216</v>
      </c>
      <c r="V118" s="26"/>
      <c r="W118" s="26"/>
      <c r="X118" s="26"/>
      <c r="Y118" s="26"/>
      <c r="Z118" s="26"/>
    </row>
    <row r="119" spans="1:27" s="4" customFormat="1" ht="24">
      <c r="A119" s="49"/>
      <c r="B119" s="54" t="s">
        <v>1019</v>
      </c>
      <c r="C119" s="50" t="s">
        <v>1343</v>
      </c>
      <c r="D119" s="51"/>
      <c r="E119" s="52"/>
      <c r="F119" s="51"/>
      <c r="G119" s="51" t="s">
        <v>1091</v>
      </c>
      <c r="H119" s="51"/>
      <c r="I119" s="51"/>
      <c r="J119" s="51" t="s">
        <v>1092</v>
      </c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3"/>
      <c r="W119" s="53"/>
      <c r="X119" s="53"/>
      <c r="Y119" s="53"/>
      <c r="Z119" s="53"/>
      <c r="AA119" s="4">
        <f>ROUND((128%*0.85*100),0)</f>
        <v>109</v>
      </c>
    </row>
    <row r="120" spans="1:27" s="4" customFormat="1" ht="24">
      <c r="A120" s="49"/>
      <c r="B120" s="54" t="s">
        <v>1022</v>
      </c>
      <c r="C120" s="50" t="s">
        <v>1344</v>
      </c>
      <c r="D120" s="51"/>
      <c r="E120" s="52"/>
      <c r="F120" s="51"/>
      <c r="G120" s="51" t="s">
        <v>1050</v>
      </c>
      <c r="H120" s="51"/>
      <c r="I120" s="51"/>
      <c r="J120" s="51" t="s">
        <v>1093</v>
      </c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53"/>
      <c r="X120" s="53"/>
      <c r="Y120" s="53"/>
      <c r="Z120" s="53"/>
      <c r="AA120" s="4">
        <f>ROUND((83%*(0.85*0.8)*100),0)</f>
        <v>56</v>
      </c>
    </row>
    <row r="121" spans="1:26" ht="60">
      <c r="A121" s="37">
        <v>39</v>
      </c>
      <c r="B121" s="38" t="s">
        <v>217</v>
      </c>
      <c r="C121" s="39">
        <v>0.03</v>
      </c>
      <c r="D121" s="40">
        <v>12034.57</v>
      </c>
      <c r="E121" s="41" t="s">
        <v>218</v>
      </c>
      <c r="F121" s="40" t="s">
        <v>212</v>
      </c>
      <c r="G121" s="40" t="s">
        <v>219</v>
      </c>
      <c r="H121" s="40" t="s">
        <v>220</v>
      </c>
      <c r="I121" s="40">
        <v>7</v>
      </c>
      <c r="J121" s="40">
        <v>2321</v>
      </c>
      <c r="K121" s="41" t="s">
        <v>221</v>
      </c>
      <c r="L121" s="41" t="s">
        <v>27</v>
      </c>
      <c r="M121" s="41">
        <v>128</v>
      </c>
      <c r="N121" s="41">
        <v>83</v>
      </c>
      <c r="O121" s="41">
        <v>38</v>
      </c>
      <c r="P121" s="41">
        <v>21</v>
      </c>
      <c r="Q121" s="41">
        <v>407</v>
      </c>
      <c r="R121" s="41">
        <v>211</v>
      </c>
      <c r="S121" s="41">
        <v>0.85</v>
      </c>
      <c r="T121" s="41" t="s">
        <v>28</v>
      </c>
      <c r="U121" s="41" t="s">
        <v>216</v>
      </c>
      <c r="V121" s="26"/>
      <c r="W121" s="26"/>
      <c r="X121" s="26"/>
      <c r="Y121" s="26"/>
      <c r="Z121" s="26"/>
    </row>
    <row r="122" spans="1:27" s="4" customFormat="1" ht="24">
      <c r="A122" s="49"/>
      <c r="B122" s="54" t="s">
        <v>1019</v>
      </c>
      <c r="C122" s="50" t="s">
        <v>1343</v>
      </c>
      <c r="D122" s="51"/>
      <c r="E122" s="52"/>
      <c r="F122" s="51"/>
      <c r="G122" s="51" t="s">
        <v>1091</v>
      </c>
      <c r="H122" s="51"/>
      <c r="I122" s="51"/>
      <c r="J122" s="51" t="s">
        <v>1092</v>
      </c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3"/>
      <c r="W122" s="53"/>
      <c r="X122" s="53"/>
      <c r="Y122" s="53"/>
      <c r="Z122" s="53"/>
      <c r="AA122" s="4">
        <f>ROUND((128%*0.85*100),0)</f>
        <v>109</v>
      </c>
    </row>
    <row r="123" spans="1:27" s="4" customFormat="1" ht="24">
      <c r="A123" s="49"/>
      <c r="B123" s="54" t="s">
        <v>1022</v>
      </c>
      <c r="C123" s="50" t="s">
        <v>1344</v>
      </c>
      <c r="D123" s="51"/>
      <c r="E123" s="52"/>
      <c r="F123" s="51"/>
      <c r="G123" s="51" t="s">
        <v>1050</v>
      </c>
      <c r="H123" s="51"/>
      <c r="I123" s="51"/>
      <c r="J123" s="51" t="s">
        <v>1093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3"/>
      <c r="W123" s="53"/>
      <c r="X123" s="53"/>
      <c r="Y123" s="53"/>
      <c r="Z123" s="53"/>
      <c r="AA123" s="4">
        <f>ROUND((83%*(0.85*0.8)*100),0)</f>
        <v>56</v>
      </c>
    </row>
    <row r="124" spans="1:26" ht="84">
      <c r="A124" s="32">
        <v>40</v>
      </c>
      <c r="B124" s="33" t="s">
        <v>222</v>
      </c>
      <c r="C124" s="34">
        <v>3</v>
      </c>
      <c r="D124" s="35">
        <v>67.3</v>
      </c>
      <c r="E124" s="36" t="s">
        <v>223</v>
      </c>
      <c r="F124" s="35"/>
      <c r="G124" s="35">
        <v>202</v>
      </c>
      <c r="H124" s="35" t="s">
        <v>224</v>
      </c>
      <c r="I124" s="35"/>
      <c r="J124" s="35">
        <v>1304</v>
      </c>
      <c r="K124" s="36" t="s">
        <v>225</v>
      </c>
      <c r="L124" s="36" t="s">
        <v>33</v>
      </c>
      <c r="M124" s="36">
        <v>128</v>
      </c>
      <c r="N124" s="36">
        <v>83</v>
      </c>
      <c r="O124" s="36"/>
      <c r="P124" s="36"/>
      <c r="Q124" s="36"/>
      <c r="R124" s="36"/>
      <c r="S124" s="36">
        <v>0.85</v>
      </c>
      <c r="T124" s="36" t="s">
        <v>28</v>
      </c>
      <c r="U124" s="36"/>
      <c r="V124" s="26"/>
      <c r="W124" s="26"/>
      <c r="X124" s="26"/>
      <c r="Y124" s="26"/>
      <c r="Z124" s="26"/>
    </row>
    <row r="125" spans="1:26" ht="72">
      <c r="A125" s="37">
        <v>41</v>
      </c>
      <c r="B125" s="38" t="s">
        <v>226</v>
      </c>
      <c r="C125" s="39">
        <v>0.85</v>
      </c>
      <c r="D125" s="40">
        <v>292.24</v>
      </c>
      <c r="E125" s="41" t="s">
        <v>227</v>
      </c>
      <c r="F125" s="40" t="s">
        <v>228</v>
      </c>
      <c r="G125" s="40" t="s">
        <v>229</v>
      </c>
      <c r="H125" s="40" t="s">
        <v>230</v>
      </c>
      <c r="I125" s="40" t="s">
        <v>231</v>
      </c>
      <c r="J125" s="40">
        <v>1114</v>
      </c>
      <c r="K125" s="41" t="s">
        <v>232</v>
      </c>
      <c r="L125" s="41" t="s">
        <v>27</v>
      </c>
      <c r="M125" s="41">
        <v>130</v>
      </c>
      <c r="N125" s="41">
        <v>89</v>
      </c>
      <c r="O125" s="41">
        <v>42</v>
      </c>
      <c r="P125" s="41">
        <v>24</v>
      </c>
      <c r="Q125" s="41">
        <v>445</v>
      </c>
      <c r="R125" s="41">
        <v>244</v>
      </c>
      <c r="S125" s="41">
        <v>0.85</v>
      </c>
      <c r="T125" s="41" t="s">
        <v>28</v>
      </c>
      <c r="U125" s="41" t="s">
        <v>233</v>
      </c>
      <c r="V125" s="26"/>
      <c r="W125" s="26"/>
      <c r="X125" s="26"/>
      <c r="Y125" s="26"/>
      <c r="Z125" s="26"/>
    </row>
    <row r="126" spans="1:27" s="4" customFormat="1" ht="24">
      <c r="A126" s="49"/>
      <c r="B126" s="54" t="s">
        <v>1019</v>
      </c>
      <c r="C126" s="50" t="s">
        <v>1333</v>
      </c>
      <c r="D126" s="51"/>
      <c r="E126" s="52"/>
      <c r="F126" s="51"/>
      <c r="G126" s="51" t="s">
        <v>1067</v>
      </c>
      <c r="H126" s="51"/>
      <c r="I126" s="51"/>
      <c r="J126" s="51" t="s">
        <v>1094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3"/>
      <c r="W126" s="53"/>
      <c r="X126" s="53"/>
      <c r="Y126" s="53"/>
      <c r="Z126" s="53"/>
      <c r="AA126" s="4">
        <f>ROUND((130%*0.85*100),0)</f>
        <v>111</v>
      </c>
    </row>
    <row r="127" spans="1:27" s="4" customFormat="1" ht="24">
      <c r="A127" s="49"/>
      <c r="B127" s="54" t="s">
        <v>1022</v>
      </c>
      <c r="C127" s="50" t="s">
        <v>1334</v>
      </c>
      <c r="D127" s="51"/>
      <c r="E127" s="52"/>
      <c r="F127" s="51"/>
      <c r="G127" s="51" t="s">
        <v>1095</v>
      </c>
      <c r="H127" s="51"/>
      <c r="I127" s="51"/>
      <c r="J127" s="51" t="s">
        <v>1096</v>
      </c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3"/>
      <c r="W127" s="53"/>
      <c r="X127" s="53"/>
      <c r="Y127" s="53"/>
      <c r="Z127" s="53"/>
      <c r="AA127" s="4">
        <f>ROUND((89%*(0.85*0.8)*100),0)</f>
        <v>61</v>
      </c>
    </row>
    <row r="128" spans="1:26" ht="60">
      <c r="A128" s="37">
        <v>42</v>
      </c>
      <c r="B128" s="38" t="s">
        <v>234</v>
      </c>
      <c r="C128" s="39">
        <v>0.025</v>
      </c>
      <c r="D128" s="40">
        <v>21528.33</v>
      </c>
      <c r="E128" s="41" t="s">
        <v>235</v>
      </c>
      <c r="F128" s="40" t="s">
        <v>236</v>
      </c>
      <c r="G128" s="40" t="s">
        <v>237</v>
      </c>
      <c r="H128" s="40" t="s">
        <v>238</v>
      </c>
      <c r="I128" s="40" t="s">
        <v>239</v>
      </c>
      <c r="J128" s="40">
        <v>3171</v>
      </c>
      <c r="K128" s="41" t="s">
        <v>240</v>
      </c>
      <c r="L128" s="41" t="s">
        <v>27</v>
      </c>
      <c r="M128" s="41">
        <v>130</v>
      </c>
      <c r="N128" s="41">
        <v>89</v>
      </c>
      <c r="O128" s="41">
        <v>22</v>
      </c>
      <c r="P128" s="41">
        <v>13</v>
      </c>
      <c r="Q128" s="41">
        <v>235</v>
      </c>
      <c r="R128" s="41">
        <v>129</v>
      </c>
      <c r="S128" s="41">
        <v>0.85</v>
      </c>
      <c r="T128" s="41" t="s">
        <v>28</v>
      </c>
      <c r="U128" s="41" t="s">
        <v>241</v>
      </c>
      <c r="V128" s="26"/>
      <c r="W128" s="26"/>
      <c r="X128" s="26"/>
      <c r="Y128" s="26"/>
      <c r="Z128" s="26"/>
    </row>
    <row r="129" spans="1:27" s="4" customFormat="1" ht="24">
      <c r="A129" s="49"/>
      <c r="B129" s="54" t="s">
        <v>1019</v>
      </c>
      <c r="C129" s="50" t="s">
        <v>1333</v>
      </c>
      <c r="D129" s="51"/>
      <c r="E129" s="52"/>
      <c r="F129" s="51"/>
      <c r="G129" s="51" t="s">
        <v>1097</v>
      </c>
      <c r="H129" s="51"/>
      <c r="I129" s="51"/>
      <c r="J129" s="51" t="s">
        <v>1098</v>
      </c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3"/>
      <c r="W129" s="53"/>
      <c r="X129" s="53"/>
      <c r="Y129" s="53"/>
      <c r="Z129" s="53"/>
      <c r="AA129" s="4">
        <f>ROUND((130%*0.85*100),0)</f>
        <v>111</v>
      </c>
    </row>
    <row r="130" spans="1:27" s="4" customFormat="1" ht="24">
      <c r="A130" s="49"/>
      <c r="B130" s="54" t="s">
        <v>1022</v>
      </c>
      <c r="C130" s="50" t="s">
        <v>1334</v>
      </c>
      <c r="D130" s="51"/>
      <c r="E130" s="52"/>
      <c r="F130" s="51"/>
      <c r="G130" s="51" t="s">
        <v>1036</v>
      </c>
      <c r="H130" s="51"/>
      <c r="I130" s="51"/>
      <c r="J130" s="51" t="s">
        <v>1099</v>
      </c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3"/>
      <c r="W130" s="53"/>
      <c r="X130" s="53"/>
      <c r="Y130" s="53"/>
      <c r="Z130" s="53"/>
      <c r="AA130" s="4">
        <f>ROUND((89%*(0.85*0.8)*100),0)</f>
        <v>61</v>
      </c>
    </row>
    <row r="131" spans="1:26" ht="72">
      <c r="A131" s="37">
        <v>43</v>
      </c>
      <c r="B131" s="38" t="s">
        <v>226</v>
      </c>
      <c r="C131" s="39">
        <v>1.25</v>
      </c>
      <c r="D131" s="40">
        <v>292.24</v>
      </c>
      <c r="E131" s="41" t="s">
        <v>227</v>
      </c>
      <c r="F131" s="40" t="s">
        <v>228</v>
      </c>
      <c r="G131" s="40" t="s">
        <v>242</v>
      </c>
      <c r="H131" s="40" t="s">
        <v>243</v>
      </c>
      <c r="I131" s="40" t="s">
        <v>244</v>
      </c>
      <c r="J131" s="40">
        <v>1638</v>
      </c>
      <c r="K131" s="41" t="s">
        <v>245</v>
      </c>
      <c r="L131" s="41" t="s">
        <v>27</v>
      </c>
      <c r="M131" s="41">
        <v>130</v>
      </c>
      <c r="N131" s="41">
        <v>89</v>
      </c>
      <c r="O131" s="41">
        <v>61</v>
      </c>
      <c r="P131" s="41">
        <v>36</v>
      </c>
      <c r="Q131" s="41">
        <v>655</v>
      </c>
      <c r="R131" s="41">
        <v>359</v>
      </c>
      <c r="S131" s="41">
        <v>0.85</v>
      </c>
      <c r="T131" s="41" t="s">
        <v>28</v>
      </c>
      <c r="U131" s="41" t="s">
        <v>246</v>
      </c>
      <c r="V131" s="26"/>
      <c r="W131" s="26"/>
      <c r="X131" s="26"/>
      <c r="Y131" s="26"/>
      <c r="Z131" s="26"/>
    </row>
    <row r="132" spans="1:27" s="4" customFormat="1" ht="24">
      <c r="A132" s="49"/>
      <c r="B132" s="54" t="s">
        <v>1019</v>
      </c>
      <c r="C132" s="50" t="s">
        <v>1333</v>
      </c>
      <c r="D132" s="51"/>
      <c r="E132" s="52"/>
      <c r="F132" s="51"/>
      <c r="G132" s="51" t="s">
        <v>1100</v>
      </c>
      <c r="H132" s="51"/>
      <c r="I132" s="51"/>
      <c r="J132" s="51" t="s">
        <v>1101</v>
      </c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3"/>
      <c r="W132" s="53"/>
      <c r="X132" s="53"/>
      <c r="Y132" s="53"/>
      <c r="Z132" s="53"/>
      <c r="AA132" s="4">
        <f>ROUND((130%*0.85*100),0)</f>
        <v>111</v>
      </c>
    </row>
    <row r="133" spans="1:27" s="4" customFormat="1" ht="24">
      <c r="A133" s="49"/>
      <c r="B133" s="54" t="s">
        <v>1022</v>
      </c>
      <c r="C133" s="50" t="s">
        <v>1334</v>
      </c>
      <c r="D133" s="51"/>
      <c r="E133" s="52"/>
      <c r="F133" s="51"/>
      <c r="G133" s="51" t="s">
        <v>1034</v>
      </c>
      <c r="H133" s="51"/>
      <c r="I133" s="51"/>
      <c r="J133" s="51" t="s">
        <v>1102</v>
      </c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3"/>
      <c r="W133" s="53"/>
      <c r="X133" s="53"/>
      <c r="Y133" s="53"/>
      <c r="Z133" s="53"/>
      <c r="AA133" s="4">
        <f>ROUND((89%*(0.85*0.8)*100),0)</f>
        <v>61</v>
      </c>
    </row>
    <row r="134" spans="1:26" ht="60">
      <c r="A134" s="37">
        <v>44</v>
      </c>
      <c r="B134" s="38" t="s">
        <v>247</v>
      </c>
      <c r="C134" s="39">
        <v>0.07</v>
      </c>
      <c r="D134" s="40">
        <v>3987.51</v>
      </c>
      <c r="E134" s="41" t="s">
        <v>248</v>
      </c>
      <c r="F134" s="40" t="s">
        <v>249</v>
      </c>
      <c r="G134" s="40" t="s">
        <v>250</v>
      </c>
      <c r="H134" s="40" t="s">
        <v>251</v>
      </c>
      <c r="I134" s="40" t="s">
        <v>252</v>
      </c>
      <c r="J134" s="40">
        <v>1692</v>
      </c>
      <c r="K134" s="41" t="s">
        <v>253</v>
      </c>
      <c r="L134" s="41" t="s">
        <v>27</v>
      </c>
      <c r="M134" s="41">
        <v>130</v>
      </c>
      <c r="N134" s="41">
        <v>89</v>
      </c>
      <c r="O134" s="41">
        <v>77</v>
      </c>
      <c r="P134" s="41">
        <v>45</v>
      </c>
      <c r="Q134" s="41">
        <v>822</v>
      </c>
      <c r="R134" s="41">
        <v>450</v>
      </c>
      <c r="S134" s="41">
        <v>0.85</v>
      </c>
      <c r="T134" s="41" t="s">
        <v>28</v>
      </c>
      <c r="U134" s="41" t="s">
        <v>254</v>
      </c>
      <c r="V134" s="26"/>
      <c r="W134" s="26"/>
      <c r="X134" s="26"/>
      <c r="Y134" s="26"/>
      <c r="Z134" s="26"/>
    </row>
    <row r="135" spans="1:27" s="4" customFormat="1" ht="24">
      <c r="A135" s="49"/>
      <c r="B135" s="54" t="s">
        <v>1019</v>
      </c>
      <c r="C135" s="50" t="s">
        <v>1333</v>
      </c>
      <c r="D135" s="51"/>
      <c r="E135" s="52"/>
      <c r="F135" s="51"/>
      <c r="G135" s="51" t="s">
        <v>1103</v>
      </c>
      <c r="H135" s="51"/>
      <c r="I135" s="51"/>
      <c r="J135" s="51" t="s">
        <v>1104</v>
      </c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3"/>
      <c r="W135" s="53"/>
      <c r="X135" s="53"/>
      <c r="Y135" s="53"/>
      <c r="Z135" s="53"/>
      <c r="AA135" s="4">
        <f>ROUND((130%*0.85*100),0)</f>
        <v>111</v>
      </c>
    </row>
    <row r="136" spans="1:27" s="4" customFormat="1" ht="24">
      <c r="A136" s="49"/>
      <c r="B136" s="54" t="s">
        <v>1022</v>
      </c>
      <c r="C136" s="50" t="s">
        <v>1334</v>
      </c>
      <c r="D136" s="51"/>
      <c r="E136" s="52"/>
      <c r="F136" s="51"/>
      <c r="G136" s="51" t="s">
        <v>1071</v>
      </c>
      <c r="H136" s="51"/>
      <c r="I136" s="51"/>
      <c r="J136" s="51" t="s">
        <v>1105</v>
      </c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3"/>
      <c r="W136" s="53"/>
      <c r="X136" s="53"/>
      <c r="Y136" s="53"/>
      <c r="Z136" s="53"/>
      <c r="AA136" s="4">
        <f>ROUND((89%*(0.85*0.8)*100),0)</f>
        <v>61</v>
      </c>
    </row>
    <row r="137" spans="1:26" ht="72">
      <c r="A137" s="32">
        <v>45</v>
      </c>
      <c r="B137" s="33" t="s">
        <v>255</v>
      </c>
      <c r="C137" s="34">
        <v>7</v>
      </c>
      <c r="D137" s="35">
        <v>113</v>
      </c>
      <c r="E137" s="36" t="s">
        <v>256</v>
      </c>
      <c r="F137" s="35"/>
      <c r="G137" s="35">
        <v>791</v>
      </c>
      <c r="H137" s="35" t="s">
        <v>257</v>
      </c>
      <c r="I137" s="35"/>
      <c r="J137" s="35">
        <v>5082</v>
      </c>
      <c r="K137" s="36" t="s">
        <v>258</v>
      </c>
      <c r="L137" s="36" t="s">
        <v>33</v>
      </c>
      <c r="M137" s="36">
        <v>130</v>
      </c>
      <c r="N137" s="36">
        <v>89</v>
      </c>
      <c r="O137" s="36"/>
      <c r="P137" s="36"/>
      <c r="Q137" s="36"/>
      <c r="R137" s="36"/>
      <c r="S137" s="36">
        <v>0.85</v>
      </c>
      <c r="T137" s="36" t="s">
        <v>28</v>
      </c>
      <c r="U137" s="36"/>
      <c r="V137" s="26"/>
      <c r="W137" s="26"/>
      <c r="X137" s="26"/>
      <c r="Y137" s="26"/>
      <c r="Z137" s="26"/>
    </row>
    <row r="138" spans="1:26" ht="48">
      <c r="A138" s="37">
        <v>46</v>
      </c>
      <c r="B138" s="38" t="s">
        <v>259</v>
      </c>
      <c r="C138" s="39">
        <v>0.04797</v>
      </c>
      <c r="D138" s="40">
        <v>375.58</v>
      </c>
      <c r="E138" s="41" t="s">
        <v>260</v>
      </c>
      <c r="F138" s="40" t="s">
        <v>261</v>
      </c>
      <c r="G138" s="40" t="s">
        <v>262</v>
      </c>
      <c r="H138" s="40" t="s">
        <v>263</v>
      </c>
      <c r="I138" s="40"/>
      <c r="J138" s="40">
        <v>75</v>
      </c>
      <c r="K138" s="41" t="s">
        <v>264</v>
      </c>
      <c r="L138" s="41" t="s">
        <v>27</v>
      </c>
      <c r="M138" s="41">
        <v>90</v>
      </c>
      <c r="N138" s="41">
        <v>70</v>
      </c>
      <c r="O138" s="41">
        <v>3</v>
      </c>
      <c r="P138" s="41">
        <v>2</v>
      </c>
      <c r="Q138" s="41">
        <v>33</v>
      </c>
      <c r="R138" s="41">
        <v>20</v>
      </c>
      <c r="S138" s="41">
        <v>0.85</v>
      </c>
      <c r="T138" s="41" t="s">
        <v>28</v>
      </c>
      <c r="U138" s="41">
        <v>2</v>
      </c>
      <c r="V138" s="26"/>
      <c r="W138" s="26"/>
      <c r="X138" s="26"/>
      <c r="Y138" s="26"/>
      <c r="Z138" s="26"/>
    </row>
    <row r="139" spans="1:27" s="4" customFormat="1" ht="24">
      <c r="A139" s="49"/>
      <c r="B139" s="54" t="s">
        <v>1019</v>
      </c>
      <c r="C139" s="50" t="s">
        <v>1341</v>
      </c>
      <c r="D139" s="51"/>
      <c r="E139" s="52"/>
      <c r="F139" s="51"/>
      <c r="G139" s="51" t="s">
        <v>1045</v>
      </c>
      <c r="H139" s="51"/>
      <c r="I139" s="51"/>
      <c r="J139" s="51" t="s">
        <v>1030</v>
      </c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3"/>
      <c r="W139" s="53"/>
      <c r="X139" s="53"/>
      <c r="Y139" s="53"/>
      <c r="Z139" s="53"/>
      <c r="AA139" s="4">
        <f>ROUND((90%*0.85*100),0)</f>
        <v>77</v>
      </c>
    </row>
    <row r="140" spans="1:27" s="4" customFormat="1" ht="24">
      <c r="A140" s="49"/>
      <c r="B140" s="54" t="s">
        <v>1022</v>
      </c>
      <c r="C140" s="50" t="s">
        <v>1345</v>
      </c>
      <c r="D140" s="51"/>
      <c r="E140" s="52"/>
      <c r="F140" s="51"/>
      <c r="G140" s="51" t="s">
        <v>1069</v>
      </c>
      <c r="H140" s="51"/>
      <c r="I140" s="51"/>
      <c r="J140" s="51" t="s">
        <v>1023</v>
      </c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3"/>
      <c r="W140" s="53"/>
      <c r="X140" s="53"/>
      <c r="Y140" s="53"/>
      <c r="Z140" s="53"/>
      <c r="AA140" s="4">
        <f>ROUND((70%*(0.85*0.8)*100),0)</f>
        <v>48</v>
      </c>
    </row>
    <row r="141" spans="1:26" ht="48">
      <c r="A141" s="37">
        <v>47</v>
      </c>
      <c r="B141" s="38" t="s">
        <v>265</v>
      </c>
      <c r="C141" s="39">
        <v>0.04797</v>
      </c>
      <c r="D141" s="40">
        <v>687.04</v>
      </c>
      <c r="E141" s="41" t="s">
        <v>266</v>
      </c>
      <c r="F141" s="40" t="s">
        <v>267</v>
      </c>
      <c r="G141" s="40" t="s">
        <v>268</v>
      </c>
      <c r="H141" s="40" t="s">
        <v>269</v>
      </c>
      <c r="I141" s="40"/>
      <c r="J141" s="40">
        <v>155</v>
      </c>
      <c r="K141" s="41" t="s">
        <v>270</v>
      </c>
      <c r="L141" s="41" t="s">
        <v>27</v>
      </c>
      <c r="M141" s="41">
        <v>90</v>
      </c>
      <c r="N141" s="41">
        <v>70</v>
      </c>
      <c r="O141" s="41">
        <v>1</v>
      </c>
      <c r="P141" s="41">
        <v>1</v>
      </c>
      <c r="Q141" s="41">
        <v>13</v>
      </c>
      <c r="R141" s="41">
        <v>8</v>
      </c>
      <c r="S141" s="41">
        <v>0.85</v>
      </c>
      <c r="T141" s="41" t="s">
        <v>28</v>
      </c>
      <c r="U141" s="41">
        <v>2</v>
      </c>
      <c r="V141" s="26"/>
      <c r="W141" s="26"/>
      <c r="X141" s="26"/>
      <c r="Y141" s="26"/>
      <c r="Z141" s="26"/>
    </row>
    <row r="142" spans="1:27" s="4" customFormat="1" ht="24">
      <c r="A142" s="49"/>
      <c r="B142" s="54" t="s">
        <v>1019</v>
      </c>
      <c r="C142" s="50" t="s">
        <v>1341</v>
      </c>
      <c r="D142" s="51"/>
      <c r="E142" s="52"/>
      <c r="F142" s="51"/>
      <c r="G142" s="51" t="s">
        <v>1061</v>
      </c>
      <c r="H142" s="51"/>
      <c r="I142" s="51"/>
      <c r="J142" s="51" t="s">
        <v>1036</v>
      </c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3"/>
      <c r="W142" s="53"/>
      <c r="X142" s="53"/>
      <c r="Y142" s="53"/>
      <c r="Z142" s="53"/>
      <c r="AA142" s="4">
        <f>ROUND((90%*0.85*100),0)</f>
        <v>77</v>
      </c>
    </row>
    <row r="143" spans="1:27" s="4" customFormat="1" ht="24">
      <c r="A143" s="49"/>
      <c r="B143" s="54" t="s">
        <v>1022</v>
      </c>
      <c r="C143" s="50" t="s">
        <v>1345</v>
      </c>
      <c r="D143" s="51"/>
      <c r="E143" s="52"/>
      <c r="F143" s="51"/>
      <c r="G143" s="51" t="s">
        <v>1061</v>
      </c>
      <c r="H143" s="51"/>
      <c r="I143" s="51"/>
      <c r="J143" s="51" t="s">
        <v>1038</v>
      </c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3"/>
      <c r="W143" s="53"/>
      <c r="X143" s="53"/>
      <c r="Y143" s="53"/>
      <c r="Z143" s="53"/>
      <c r="AA143" s="4">
        <f>ROUND((70%*(0.85*0.8)*100),0)</f>
        <v>48</v>
      </c>
    </row>
    <row r="144" spans="1:26" ht="72">
      <c r="A144" s="37">
        <v>48</v>
      </c>
      <c r="B144" s="38" t="s">
        <v>271</v>
      </c>
      <c r="C144" s="39">
        <v>5.5985</v>
      </c>
      <c r="D144" s="40">
        <v>152.57</v>
      </c>
      <c r="E144" s="41" t="s">
        <v>272</v>
      </c>
      <c r="F144" s="40">
        <v>70.58</v>
      </c>
      <c r="G144" s="40" t="s">
        <v>273</v>
      </c>
      <c r="H144" s="40" t="s">
        <v>274</v>
      </c>
      <c r="I144" s="40">
        <v>395</v>
      </c>
      <c r="J144" s="40">
        <v>6132</v>
      </c>
      <c r="K144" s="41" t="s">
        <v>275</v>
      </c>
      <c r="L144" s="41" t="s">
        <v>27</v>
      </c>
      <c r="M144" s="41">
        <v>130</v>
      </c>
      <c r="N144" s="41">
        <v>89</v>
      </c>
      <c r="O144" s="41">
        <v>559</v>
      </c>
      <c r="P144" s="41">
        <v>325</v>
      </c>
      <c r="Q144" s="41">
        <v>5977</v>
      </c>
      <c r="R144" s="41">
        <v>3274</v>
      </c>
      <c r="S144" s="41">
        <v>0.85</v>
      </c>
      <c r="T144" s="41" t="s">
        <v>28</v>
      </c>
      <c r="U144" s="41">
        <v>661</v>
      </c>
      <c r="V144" s="26"/>
      <c r="W144" s="26"/>
      <c r="X144" s="26"/>
      <c r="Y144" s="26"/>
      <c r="Z144" s="26"/>
    </row>
    <row r="145" spans="1:27" s="4" customFormat="1" ht="24">
      <c r="A145" s="49"/>
      <c r="B145" s="54" t="s">
        <v>1019</v>
      </c>
      <c r="C145" s="50" t="s">
        <v>1333</v>
      </c>
      <c r="D145" s="51"/>
      <c r="E145" s="52"/>
      <c r="F145" s="51"/>
      <c r="G145" s="51" t="s">
        <v>1106</v>
      </c>
      <c r="H145" s="51"/>
      <c r="I145" s="51"/>
      <c r="J145" s="51" t="s">
        <v>1107</v>
      </c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3"/>
      <c r="W145" s="53"/>
      <c r="X145" s="53"/>
      <c r="Y145" s="53"/>
      <c r="Z145" s="53"/>
      <c r="AA145" s="4">
        <f>ROUND((130%*0.85*100),0)</f>
        <v>111</v>
      </c>
    </row>
    <row r="146" spans="1:27" s="4" customFormat="1" ht="24">
      <c r="A146" s="49"/>
      <c r="B146" s="54" t="s">
        <v>1022</v>
      </c>
      <c r="C146" s="50" t="s">
        <v>1334</v>
      </c>
      <c r="D146" s="51"/>
      <c r="E146" s="52"/>
      <c r="F146" s="51"/>
      <c r="G146" s="51" t="s">
        <v>1108</v>
      </c>
      <c r="H146" s="51"/>
      <c r="I146" s="51"/>
      <c r="J146" s="51" t="s">
        <v>1109</v>
      </c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3"/>
      <c r="W146" s="53"/>
      <c r="X146" s="53"/>
      <c r="Y146" s="53"/>
      <c r="Z146" s="53"/>
      <c r="AA146" s="4">
        <f>ROUND((89%*(0.85*0.8)*100),0)</f>
        <v>61</v>
      </c>
    </row>
    <row r="147" spans="1:26" ht="48">
      <c r="A147" s="32">
        <v>49</v>
      </c>
      <c r="B147" s="33" t="s">
        <v>276</v>
      </c>
      <c r="C147" s="34">
        <v>55.985</v>
      </c>
      <c r="D147" s="35">
        <v>81.4</v>
      </c>
      <c r="E147" s="36" t="s">
        <v>277</v>
      </c>
      <c r="F147" s="35"/>
      <c r="G147" s="35">
        <v>4557</v>
      </c>
      <c r="H147" s="35" t="s">
        <v>278</v>
      </c>
      <c r="I147" s="35"/>
      <c r="J147" s="35">
        <v>27170</v>
      </c>
      <c r="K147" s="36" t="s">
        <v>279</v>
      </c>
      <c r="L147" s="36" t="s">
        <v>33</v>
      </c>
      <c r="M147" s="36">
        <v>128</v>
      </c>
      <c r="N147" s="36">
        <v>83</v>
      </c>
      <c r="O147" s="36"/>
      <c r="P147" s="36"/>
      <c r="Q147" s="36"/>
      <c r="R147" s="36"/>
      <c r="S147" s="36">
        <v>0.85</v>
      </c>
      <c r="T147" s="36" t="s">
        <v>28</v>
      </c>
      <c r="U147" s="36"/>
      <c r="V147" s="26"/>
      <c r="W147" s="26"/>
      <c r="X147" s="26"/>
      <c r="Y147" s="26"/>
      <c r="Z147" s="26"/>
    </row>
    <row r="148" spans="1:26" ht="60">
      <c r="A148" s="37">
        <v>50</v>
      </c>
      <c r="B148" s="38" t="s">
        <v>280</v>
      </c>
      <c r="C148" s="39">
        <v>8</v>
      </c>
      <c r="D148" s="40">
        <v>136.07</v>
      </c>
      <c r="E148" s="41" t="s">
        <v>281</v>
      </c>
      <c r="F148" s="40">
        <v>7.38</v>
      </c>
      <c r="G148" s="40" t="s">
        <v>282</v>
      </c>
      <c r="H148" s="40" t="s">
        <v>283</v>
      </c>
      <c r="I148" s="40">
        <v>59</v>
      </c>
      <c r="J148" s="40">
        <v>2992</v>
      </c>
      <c r="K148" s="41" t="s">
        <v>284</v>
      </c>
      <c r="L148" s="41" t="s">
        <v>27</v>
      </c>
      <c r="M148" s="41">
        <v>130</v>
      </c>
      <c r="N148" s="41">
        <v>89</v>
      </c>
      <c r="O148" s="41">
        <v>99</v>
      </c>
      <c r="P148" s="41">
        <v>57</v>
      </c>
      <c r="Q148" s="41">
        <v>1061</v>
      </c>
      <c r="R148" s="41">
        <v>581</v>
      </c>
      <c r="S148" s="41">
        <v>0.85</v>
      </c>
      <c r="T148" s="41" t="s">
        <v>28</v>
      </c>
      <c r="U148" s="41">
        <v>183</v>
      </c>
      <c r="V148" s="26"/>
      <c r="W148" s="26"/>
      <c r="X148" s="26"/>
      <c r="Y148" s="26"/>
      <c r="Z148" s="26"/>
    </row>
    <row r="149" spans="1:27" s="4" customFormat="1" ht="24">
      <c r="A149" s="49"/>
      <c r="B149" s="54" t="s">
        <v>1019</v>
      </c>
      <c r="C149" s="50" t="s">
        <v>1333</v>
      </c>
      <c r="D149" s="51"/>
      <c r="E149" s="52"/>
      <c r="F149" s="51"/>
      <c r="G149" s="51" t="s">
        <v>1110</v>
      </c>
      <c r="H149" s="51"/>
      <c r="I149" s="51"/>
      <c r="J149" s="51" t="s">
        <v>1111</v>
      </c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3"/>
      <c r="W149" s="53"/>
      <c r="X149" s="53"/>
      <c r="Y149" s="53"/>
      <c r="Z149" s="53"/>
      <c r="AA149" s="4">
        <f>ROUND((130%*0.85*100),0)</f>
        <v>111</v>
      </c>
    </row>
    <row r="150" spans="1:27" s="4" customFormat="1" ht="24">
      <c r="A150" s="49"/>
      <c r="B150" s="54" t="s">
        <v>1022</v>
      </c>
      <c r="C150" s="50" t="s">
        <v>1334</v>
      </c>
      <c r="D150" s="51"/>
      <c r="E150" s="52"/>
      <c r="F150" s="51"/>
      <c r="G150" s="51" t="s">
        <v>1028</v>
      </c>
      <c r="H150" s="51"/>
      <c r="I150" s="51"/>
      <c r="J150" s="51" t="s">
        <v>1112</v>
      </c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3"/>
      <c r="W150" s="53"/>
      <c r="X150" s="53"/>
      <c r="Y150" s="53"/>
      <c r="Z150" s="53"/>
      <c r="AA150" s="4">
        <f>ROUND((89%*(0.85*0.8)*100),0)</f>
        <v>61</v>
      </c>
    </row>
    <row r="151" spans="1:26" ht="60">
      <c r="A151" s="32">
        <v>51</v>
      </c>
      <c r="B151" s="33" t="s">
        <v>285</v>
      </c>
      <c r="C151" s="34">
        <v>10</v>
      </c>
      <c r="D151" s="35">
        <v>103.73</v>
      </c>
      <c r="E151" s="36" t="s">
        <v>286</v>
      </c>
      <c r="F151" s="35"/>
      <c r="G151" s="35">
        <v>1037</v>
      </c>
      <c r="H151" s="35" t="s">
        <v>287</v>
      </c>
      <c r="I151" s="35"/>
      <c r="J151" s="35">
        <v>3968</v>
      </c>
      <c r="K151" s="36" t="s">
        <v>288</v>
      </c>
      <c r="L151" s="36" t="s">
        <v>33</v>
      </c>
      <c r="M151" s="36">
        <v>130</v>
      </c>
      <c r="N151" s="36">
        <v>89</v>
      </c>
      <c r="O151" s="36"/>
      <c r="P151" s="36"/>
      <c r="Q151" s="36"/>
      <c r="R151" s="36"/>
      <c r="S151" s="36">
        <v>0.85</v>
      </c>
      <c r="T151" s="36" t="s">
        <v>28</v>
      </c>
      <c r="U151" s="36"/>
      <c r="V151" s="26"/>
      <c r="W151" s="26"/>
      <c r="X151" s="26"/>
      <c r="Y151" s="26"/>
      <c r="Z151" s="26"/>
    </row>
    <row r="152" spans="1:26" ht="72">
      <c r="A152" s="37">
        <v>52</v>
      </c>
      <c r="B152" s="38" t="s">
        <v>289</v>
      </c>
      <c r="C152" s="39">
        <v>0.79</v>
      </c>
      <c r="D152" s="40">
        <v>152.57</v>
      </c>
      <c r="E152" s="41" t="s">
        <v>272</v>
      </c>
      <c r="F152" s="40">
        <v>70.58</v>
      </c>
      <c r="G152" s="40" t="s">
        <v>290</v>
      </c>
      <c r="H152" s="40" t="s">
        <v>291</v>
      </c>
      <c r="I152" s="40">
        <v>56</v>
      </c>
      <c r="J152" s="40">
        <v>865</v>
      </c>
      <c r="K152" s="41" t="s">
        <v>292</v>
      </c>
      <c r="L152" s="41" t="s">
        <v>27</v>
      </c>
      <c r="M152" s="41">
        <v>130</v>
      </c>
      <c r="N152" s="41">
        <v>89</v>
      </c>
      <c r="O152" s="41">
        <v>79</v>
      </c>
      <c r="P152" s="41">
        <v>46</v>
      </c>
      <c r="Q152" s="41">
        <v>843</v>
      </c>
      <c r="R152" s="41">
        <v>462</v>
      </c>
      <c r="S152" s="41">
        <v>0.85</v>
      </c>
      <c r="T152" s="41" t="s">
        <v>28</v>
      </c>
      <c r="U152" s="41">
        <v>93</v>
      </c>
      <c r="V152" s="26"/>
      <c r="W152" s="26"/>
      <c r="X152" s="26"/>
      <c r="Y152" s="26"/>
      <c r="Z152" s="26"/>
    </row>
    <row r="153" spans="1:27" s="4" customFormat="1" ht="24">
      <c r="A153" s="49"/>
      <c r="B153" s="54" t="s">
        <v>1019</v>
      </c>
      <c r="C153" s="50" t="s">
        <v>1333</v>
      </c>
      <c r="D153" s="51"/>
      <c r="E153" s="52"/>
      <c r="F153" s="51"/>
      <c r="G153" s="51" t="s">
        <v>1113</v>
      </c>
      <c r="H153" s="51"/>
      <c r="I153" s="51"/>
      <c r="J153" s="51" t="s">
        <v>1114</v>
      </c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3"/>
      <c r="W153" s="53"/>
      <c r="X153" s="53"/>
      <c r="Y153" s="53"/>
      <c r="Z153" s="53"/>
      <c r="AA153" s="4">
        <f>ROUND((130%*0.85*100),0)</f>
        <v>111</v>
      </c>
    </row>
    <row r="154" spans="1:27" s="4" customFormat="1" ht="24">
      <c r="A154" s="49"/>
      <c r="B154" s="54" t="s">
        <v>1022</v>
      </c>
      <c r="C154" s="50" t="s">
        <v>1334</v>
      </c>
      <c r="D154" s="51"/>
      <c r="E154" s="52"/>
      <c r="F154" s="51"/>
      <c r="G154" s="51" t="s">
        <v>1115</v>
      </c>
      <c r="H154" s="51"/>
      <c r="I154" s="51"/>
      <c r="J154" s="51" t="s">
        <v>1116</v>
      </c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3"/>
      <c r="W154" s="53"/>
      <c r="X154" s="53"/>
      <c r="Y154" s="53"/>
      <c r="Z154" s="53"/>
      <c r="AA154" s="4">
        <f>ROUND((89%*(0.85*0.8)*100),0)</f>
        <v>61</v>
      </c>
    </row>
    <row r="155" spans="1:26" ht="48">
      <c r="A155" s="32">
        <v>53</v>
      </c>
      <c r="B155" s="33" t="s">
        <v>293</v>
      </c>
      <c r="C155" s="34">
        <v>7.9</v>
      </c>
      <c r="D155" s="35">
        <v>300</v>
      </c>
      <c r="E155" s="36" t="s">
        <v>294</v>
      </c>
      <c r="F155" s="35"/>
      <c r="G155" s="35">
        <v>2370</v>
      </c>
      <c r="H155" s="35" t="s">
        <v>295</v>
      </c>
      <c r="I155" s="35"/>
      <c r="J155" s="35">
        <v>14534</v>
      </c>
      <c r="K155" s="36" t="s">
        <v>296</v>
      </c>
      <c r="L155" s="36" t="s">
        <v>33</v>
      </c>
      <c r="M155" s="36">
        <v>130</v>
      </c>
      <c r="N155" s="36">
        <v>89</v>
      </c>
      <c r="O155" s="36"/>
      <c r="P155" s="36"/>
      <c r="Q155" s="36"/>
      <c r="R155" s="36"/>
      <c r="S155" s="36">
        <v>0.85</v>
      </c>
      <c r="T155" s="36" t="s">
        <v>28</v>
      </c>
      <c r="U155" s="36"/>
      <c r="V155" s="26"/>
      <c r="W155" s="26"/>
      <c r="X155" s="26"/>
      <c r="Y155" s="26"/>
      <c r="Z155" s="26"/>
    </row>
    <row r="156" spans="1:26" ht="72">
      <c r="A156" s="37">
        <v>54</v>
      </c>
      <c r="B156" s="38" t="s">
        <v>297</v>
      </c>
      <c r="C156" s="39">
        <v>6</v>
      </c>
      <c r="D156" s="40">
        <v>27.39</v>
      </c>
      <c r="E156" s="41">
        <v>11.78</v>
      </c>
      <c r="F156" s="40">
        <v>15.61</v>
      </c>
      <c r="G156" s="40" t="s">
        <v>298</v>
      </c>
      <c r="H156" s="40">
        <v>71</v>
      </c>
      <c r="I156" s="40">
        <v>93</v>
      </c>
      <c r="J156" s="40">
        <v>1086</v>
      </c>
      <c r="K156" s="41">
        <v>890</v>
      </c>
      <c r="L156" s="41" t="s">
        <v>27</v>
      </c>
      <c r="M156" s="41">
        <v>130</v>
      </c>
      <c r="N156" s="41">
        <v>89</v>
      </c>
      <c r="O156" s="41">
        <v>92</v>
      </c>
      <c r="P156" s="41">
        <v>54</v>
      </c>
      <c r="Q156" s="41">
        <v>983</v>
      </c>
      <c r="R156" s="41">
        <v>539</v>
      </c>
      <c r="S156" s="41">
        <v>0.85</v>
      </c>
      <c r="T156" s="41" t="s">
        <v>28</v>
      </c>
      <c r="U156" s="41">
        <v>196</v>
      </c>
      <c r="V156" s="26"/>
      <c r="W156" s="26"/>
      <c r="X156" s="26"/>
      <c r="Y156" s="26"/>
      <c r="Z156" s="26"/>
    </row>
    <row r="157" spans="1:27" s="4" customFormat="1" ht="24">
      <c r="A157" s="49"/>
      <c r="B157" s="54" t="s">
        <v>1019</v>
      </c>
      <c r="C157" s="50" t="s">
        <v>1333</v>
      </c>
      <c r="D157" s="51"/>
      <c r="E157" s="52"/>
      <c r="F157" s="51"/>
      <c r="G157" s="51" t="s">
        <v>1117</v>
      </c>
      <c r="H157" s="51"/>
      <c r="I157" s="51"/>
      <c r="J157" s="51" t="s">
        <v>1118</v>
      </c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3"/>
      <c r="W157" s="53"/>
      <c r="X157" s="53"/>
      <c r="Y157" s="53"/>
      <c r="Z157" s="53"/>
      <c r="AA157" s="4">
        <f>ROUND((130%*0.85*100),0)</f>
        <v>111</v>
      </c>
    </row>
    <row r="158" spans="1:27" s="4" customFormat="1" ht="24">
      <c r="A158" s="49"/>
      <c r="B158" s="54" t="s">
        <v>1022</v>
      </c>
      <c r="C158" s="50" t="s">
        <v>1334</v>
      </c>
      <c r="D158" s="51"/>
      <c r="E158" s="52"/>
      <c r="F158" s="51"/>
      <c r="G158" s="51" t="s">
        <v>1090</v>
      </c>
      <c r="H158" s="51"/>
      <c r="I158" s="51"/>
      <c r="J158" s="51" t="s">
        <v>1119</v>
      </c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3"/>
      <c r="W158" s="53"/>
      <c r="X158" s="53"/>
      <c r="Y158" s="53"/>
      <c r="Z158" s="53"/>
      <c r="AA158" s="4">
        <f>ROUND((89%*(0.85*0.8)*100),0)</f>
        <v>61</v>
      </c>
    </row>
    <row r="159" spans="1:26" ht="60">
      <c r="A159" s="32">
        <v>55</v>
      </c>
      <c r="B159" s="33" t="s">
        <v>299</v>
      </c>
      <c r="C159" s="34">
        <v>5</v>
      </c>
      <c r="D159" s="35">
        <v>205.56</v>
      </c>
      <c r="E159" s="36" t="s">
        <v>300</v>
      </c>
      <c r="F159" s="35"/>
      <c r="G159" s="35">
        <v>1028</v>
      </c>
      <c r="H159" s="35" t="s">
        <v>301</v>
      </c>
      <c r="I159" s="35"/>
      <c r="J159" s="35">
        <v>3346</v>
      </c>
      <c r="K159" s="36" t="s">
        <v>302</v>
      </c>
      <c r="L159" s="36" t="s">
        <v>33</v>
      </c>
      <c r="M159" s="36">
        <v>130</v>
      </c>
      <c r="N159" s="36">
        <v>89</v>
      </c>
      <c r="O159" s="36"/>
      <c r="P159" s="36"/>
      <c r="Q159" s="36"/>
      <c r="R159" s="36"/>
      <c r="S159" s="36">
        <v>0.85</v>
      </c>
      <c r="T159" s="36" t="s">
        <v>28</v>
      </c>
      <c r="U159" s="36"/>
      <c r="V159" s="26"/>
      <c r="W159" s="26"/>
      <c r="X159" s="26"/>
      <c r="Y159" s="26"/>
      <c r="Z159" s="26"/>
    </row>
    <row r="160" spans="1:26" ht="72">
      <c r="A160" s="37">
        <v>56</v>
      </c>
      <c r="B160" s="38" t="s">
        <v>303</v>
      </c>
      <c r="C160" s="39">
        <v>6.3</v>
      </c>
      <c r="D160" s="40">
        <v>178.27</v>
      </c>
      <c r="E160" s="41" t="s">
        <v>304</v>
      </c>
      <c r="F160" s="40">
        <v>76.76</v>
      </c>
      <c r="G160" s="40" t="s">
        <v>305</v>
      </c>
      <c r="H160" s="40" t="s">
        <v>306</v>
      </c>
      <c r="I160" s="40">
        <v>484</v>
      </c>
      <c r="J160" s="40">
        <v>7525</v>
      </c>
      <c r="K160" s="41" t="s">
        <v>307</v>
      </c>
      <c r="L160" s="41" t="s">
        <v>27</v>
      </c>
      <c r="M160" s="41">
        <v>130</v>
      </c>
      <c r="N160" s="41">
        <v>89</v>
      </c>
      <c r="O160" s="41">
        <v>662</v>
      </c>
      <c r="P160" s="41">
        <v>385</v>
      </c>
      <c r="Q160" s="41">
        <v>7080</v>
      </c>
      <c r="R160" s="41">
        <v>3878</v>
      </c>
      <c r="S160" s="41">
        <v>0.85</v>
      </c>
      <c r="T160" s="41" t="s">
        <v>28</v>
      </c>
      <c r="U160" s="41">
        <v>810</v>
      </c>
      <c r="V160" s="26"/>
      <c r="W160" s="26"/>
      <c r="X160" s="26"/>
      <c r="Y160" s="26"/>
      <c r="Z160" s="26"/>
    </row>
    <row r="161" spans="1:27" s="4" customFormat="1" ht="24">
      <c r="A161" s="49"/>
      <c r="B161" s="54" t="s">
        <v>1019</v>
      </c>
      <c r="C161" s="50" t="s">
        <v>1333</v>
      </c>
      <c r="D161" s="51"/>
      <c r="E161" s="52"/>
      <c r="F161" s="51"/>
      <c r="G161" s="51" t="s">
        <v>1120</v>
      </c>
      <c r="H161" s="51"/>
      <c r="I161" s="51"/>
      <c r="J161" s="51" t="s">
        <v>1121</v>
      </c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3"/>
      <c r="W161" s="53"/>
      <c r="X161" s="53"/>
      <c r="Y161" s="53"/>
      <c r="Z161" s="53"/>
      <c r="AA161" s="4">
        <f>ROUND((130%*0.85*100),0)</f>
        <v>111</v>
      </c>
    </row>
    <row r="162" spans="1:27" s="4" customFormat="1" ht="24">
      <c r="A162" s="49"/>
      <c r="B162" s="54" t="s">
        <v>1022</v>
      </c>
      <c r="C162" s="50" t="s">
        <v>1334</v>
      </c>
      <c r="D162" s="51"/>
      <c r="E162" s="52"/>
      <c r="F162" s="51"/>
      <c r="G162" s="51" t="s">
        <v>1122</v>
      </c>
      <c r="H162" s="51"/>
      <c r="I162" s="51"/>
      <c r="J162" s="51" t="s">
        <v>1123</v>
      </c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3"/>
      <c r="W162" s="53"/>
      <c r="X162" s="53"/>
      <c r="Y162" s="53"/>
      <c r="Z162" s="53"/>
      <c r="AA162" s="4">
        <f>ROUND((89%*(0.85*0.8)*100),0)</f>
        <v>61</v>
      </c>
    </row>
    <row r="163" spans="1:26" ht="60">
      <c r="A163" s="32">
        <v>57</v>
      </c>
      <c r="B163" s="33" t="s">
        <v>308</v>
      </c>
      <c r="C163" s="34">
        <v>630</v>
      </c>
      <c r="D163" s="35">
        <v>64.02</v>
      </c>
      <c r="E163" s="36" t="s">
        <v>309</v>
      </c>
      <c r="F163" s="35"/>
      <c r="G163" s="35">
        <v>40333</v>
      </c>
      <c r="H163" s="35" t="s">
        <v>310</v>
      </c>
      <c r="I163" s="35"/>
      <c r="J163" s="35">
        <v>226422</v>
      </c>
      <c r="K163" s="36" t="s">
        <v>311</v>
      </c>
      <c r="L163" s="36" t="s">
        <v>33</v>
      </c>
      <c r="M163" s="36">
        <v>130</v>
      </c>
      <c r="N163" s="36">
        <v>89</v>
      </c>
      <c r="O163" s="36"/>
      <c r="P163" s="36"/>
      <c r="Q163" s="36"/>
      <c r="R163" s="36"/>
      <c r="S163" s="36">
        <v>0.85</v>
      </c>
      <c r="T163" s="36" t="s">
        <v>28</v>
      </c>
      <c r="U163" s="36"/>
      <c r="V163" s="26"/>
      <c r="W163" s="26"/>
      <c r="X163" s="26"/>
      <c r="Y163" s="26"/>
      <c r="Z163" s="26"/>
    </row>
    <row r="164" spans="1:26" ht="60">
      <c r="A164" s="37">
        <v>58</v>
      </c>
      <c r="B164" s="38" t="s">
        <v>312</v>
      </c>
      <c r="C164" s="39">
        <v>1</v>
      </c>
      <c r="D164" s="40">
        <v>313.82</v>
      </c>
      <c r="E164" s="41" t="s">
        <v>313</v>
      </c>
      <c r="F164" s="40">
        <v>28.74</v>
      </c>
      <c r="G164" s="40" t="s">
        <v>314</v>
      </c>
      <c r="H164" s="40" t="s">
        <v>315</v>
      </c>
      <c r="I164" s="40">
        <v>29</v>
      </c>
      <c r="J164" s="40">
        <v>1166</v>
      </c>
      <c r="K164" s="41" t="s">
        <v>316</v>
      </c>
      <c r="L164" s="41" t="s">
        <v>27</v>
      </c>
      <c r="M164" s="41">
        <v>130</v>
      </c>
      <c r="N164" s="41">
        <v>89</v>
      </c>
      <c r="O164" s="41">
        <v>36</v>
      </c>
      <c r="P164" s="41">
        <v>21</v>
      </c>
      <c r="Q164" s="41">
        <v>387</v>
      </c>
      <c r="R164" s="41">
        <v>212</v>
      </c>
      <c r="S164" s="41">
        <v>0.85</v>
      </c>
      <c r="T164" s="41" t="s">
        <v>28</v>
      </c>
      <c r="U164" s="41">
        <v>91</v>
      </c>
      <c r="V164" s="26"/>
      <c r="W164" s="26"/>
      <c r="X164" s="26"/>
      <c r="Y164" s="26"/>
      <c r="Z164" s="26"/>
    </row>
    <row r="165" spans="1:27" s="4" customFormat="1" ht="24">
      <c r="A165" s="49"/>
      <c r="B165" s="54" t="s">
        <v>1019</v>
      </c>
      <c r="C165" s="50" t="s">
        <v>1333</v>
      </c>
      <c r="D165" s="51"/>
      <c r="E165" s="52"/>
      <c r="F165" s="51"/>
      <c r="G165" s="51" t="s">
        <v>1034</v>
      </c>
      <c r="H165" s="51"/>
      <c r="I165" s="51"/>
      <c r="J165" s="51" t="s">
        <v>1124</v>
      </c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3"/>
      <c r="W165" s="53"/>
      <c r="X165" s="53"/>
      <c r="Y165" s="53"/>
      <c r="Z165" s="53"/>
      <c r="AA165" s="4">
        <f>ROUND((130%*0.85*100),0)</f>
        <v>111</v>
      </c>
    </row>
    <row r="166" spans="1:27" s="4" customFormat="1" ht="24">
      <c r="A166" s="49"/>
      <c r="B166" s="54" t="s">
        <v>1022</v>
      </c>
      <c r="C166" s="50" t="s">
        <v>1334</v>
      </c>
      <c r="D166" s="51"/>
      <c r="E166" s="52"/>
      <c r="F166" s="51"/>
      <c r="G166" s="51" t="s">
        <v>1050</v>
      </c>
      <c r="H166" s="51"/>
      <c r="I166" s="51"/>
      <c r="J166" s="51" t="s">
        <v>1125</v>
      </c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3"/>
      <c r="W166" s="53"/>
      <c r="X166" s="53"/>
      <c r="Y166" s="53"/>
      <c r="Z166" s="53"/>
      <c r="AA166" s="4">
        <f>ROUND((89%*(0.85*0.8)*100),0)</f>
        <v>61</v>
      </c>
    </row>
    <row r="167" spans="1:26" ht="60">
      <c r="A167" s="32">
        <v>59</v>
      </c>
      <c r="B167" s="33" t="s">
        <v>317</v>
      </c>
      <c r="C167" s="34">
        <v>8</v>
      </c>
      <c r="D167" s="35">
        <v>560.47</v>
      </c>
      <c r="E167" s="36" t="s">
        <v>318</v>
      </c>
      <c r="F167" s="35"/>
      <c r="G167" s="35">
        <v>4484</v>
      </c>
      <c r="H167" s="35" t="s">
        <v>319</v>
      </c>
      <c r="I167" s="35"/>
      <c r="J167" s="35">
        <v>13430</v>
      </c>
      <c r="K167" s="36" t="s">
        <v>320</v>
      </c>
      <c r="L167" s="36" t="s">
        <v>33</v>
      </c>
      <c r="M167" s="36">
        <v>130</v>
      </c>
      <c r="N167" s="36">
        <v>89</v>
      </c>
      <c r="O167" s="36"/>
      <c r="P167" s="36"/>
      <c r="Q167" s="36"/>
      <c r="R167" s="36"/>
      <c r="S167" s="36">
        <v>0.85</v>
      </c>
      <c r="T167" s="36" t="s">
        <v>28</v>
      </c>
      <c r="U167" s="36"/>
      <c r="V167" s="26"/>
      <c r="W167" s="26"/>
      <c r="X167" s="26"/>
      <c r="Y167" s="26"/>
      <c r="Z167" s="26"/>
    </row>
    <row r="168" spans="1:26" ht="60">
      <c r="A168" s="37">
        <v>60</v>
      </c>
      <c r="B168" s="38" t="s">
        <v>321</v>
      </c>
      <c r="C168" s="39">
        <v>0.12</v>
      </c>
      <c r="D168" s="40">
        <v>11.42</v>
      </c>
      <c r="E168" s="41">
        <v>11.42</v>
      </c>
      <c r="F168" s="40"/>
      <c r="G168" s="40" t="s">
        <v>322</v>
      </c>
      <c r="H168" s="40">
        <v>1</v>
      </c>
      <c r="I168" s="40"/>
      <c r="J168" s="40">
        <v>17</v>
      </c>
      <c r="K168" s="41">
        <v>17</v>
      </c>
      <c r="L168" s="41" t="s">
        <v>27</v>
      </c>
      <c r="M168" s="41">
        <v>130</v>
      </c>
      <c r="N168" s="41">
        <v>89</v>
      </c>
      <c r="O168" s="41">
        <v>1</v>
      </c>
      <c r="P168" s="41">
        <v>1</v>
      </c>
      <c r="Q168" s="41">
        <v>19</v>
      </c>
      <c r="R168" s="41">
        <v>10</v>
      </c>
      <c r="S168" s="41">
        <v>0.85</v>
      </c>
      <c r="T168" s="41" t="s">
        <v>28</v>
      </c>
      <c r="U168" s="41"/>
      <c r="V168" s="26"/>
      <c r="W168" s="26"/>
      <c r="X168" s="26"/>
      <c r="Y168" s="26"/>
      <c r="Z168" s="26"/>
    </row>
    <row r="169" spans="1:27" s="4" customFormat="1" ht="24">
      <c r="A169" s="49"/>
      <c r="B169" s="54" t="s">
        <v>1019</v>
      </c>
      <c r="C169" s="50" t="s">
        <v>1333</v>
      </c>
      <c r="D169" s="51"/>
      <c r="E169" s="52"/>
      <c r="F169" s="51"/>
      <c r="G169" s="51" t="s">
        <v>1061</v>
      </c>
      <c r="H169" s="51"/>
      <c r="I169" s="51"/>
      <c r="J169" s="51" t="s">
        <v>1064</v>
      </c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3"/>
      <c r="W169" s="53"/>
      <c r="X169" s="53"/>
      <c r="Y169" s="53"/>
      <c r="Z169" s="53"/>
      <c r="AA169" s="4">
        <f>ROUND((130%*0.85*100),0)</f>
        <v>111</v>
      </c>
    </row>
    <row r="170" spans="1:27" s="4" customFormat="1" ht="24">
      <c r="A170" s="49"/>
      <c r="B170" s="54" t="s">
        <v>1022</v>
      </c>
      <c r="C170" s="50" t="s">
        <v>1334</v>
      </c>
      <c r="D170" s="51"/>
      <c r="E170" s="52"/>
      <c r="F170" s="51"/>
      <c r="G170" s="51" t="s">
        <v>1061</v>
      </c>
      <c r="H170" s="51"/>
      <c r="I170" s="51"/>
      <c r="J170" s="51" t="s">
        <v>1088</v>
      </c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3"/>
      <c r="W170" s="53"/>
      <c r="X170" s="53"/>
      <c r="Y170" s="53"/>
      <c r="Z170" s="53"/>
      <c r="AA170" s="4">
        <f>ROUND((89%*(0.85*0.8)*100),0)</f>
        <v>61</v>
      </c>
    </row>
    <row r="171" spans="1:26" ht="60">
      <c r="A171" s="32">
        <v>61</v>
      </c>
      <c r="B171" s="33" t="s">
        <v>308</v>
      </c>
      <c r="C171" s="34">
        <v>12.24</v>
      </c>
      <c r="D171" s="35">
        <v>64.02</v>
      </c>
      <c r="E171" s="36" t="s">
        <v>309</v>
      </c>
      <c r="F171" s="35"/>
      <c r="G171" s="35">
        <v>784</v>
      </c>
      <c r="H171" s="35" t="s">
        <v>323</v>
      </c>
      <c r="I171" s="35"/>
      <c r="J171" s="35">
        <v>4399</v>
      </c>
      <c r="K171" s="36" t="s">
        <v>324</v>
      </c>
      <c r="L171" s="36" t="s">
        <v>33</v>
      </c>
      <c r="M171" s="36">
        <v>130</v>
      </c>
      <c r="N171" s="36">
        <v>89</v>
      </c>
      <c r="O171" s="36"/>
      <c r="P171" s="36"/>
      <c r="Q171" s="36"/>
      <c r="R171" s="36"/>
      <c r="S171" s="36">
        <v>0.85</v>
      </c>
      <c r="T171" s="36" t="s">
        <v>28</v>
      </c>
      <c r="U171" s="36"/>
      <c r="V171" s="26"/>
      <c r="W171" s="26"/>
      <c r="X171" s="26"/>
      <c r="Y171" s="26"/>
      <c r="Z171" s="26"/>
    </row>
    <row r="172" spans="1:26" ht="72">
      <c r="A172" s="37">
        <v>62</v>
      </c>
      <c r="B172" s="38" t="s">
        <v>325</v>
      </c>
      <c r="C172" s="39">
        <v>1</v>
      </c>
      <c r="D172" s="40">
        <v>38.49</v>
      </c>
      <c r="E172" s="41">
        <v>16.26</v>
      </c>
      <c r="F172" s="40">
        <v>22.23</v>
      </c>
      <c r="G172" s="40" t="s">
        <v>326</v>
      </c>
      <c r="H172" s="40">
        <v>16</v>
      </c>
      <c r="I172" s="40">
        <v>22</v>
      </c>
      <c r="J172" s="40">
        <v>251</v>
      </c>
      <c r="K172" s="41">
        <v>205</v>
      </c>
      <c r="L172" s="41" t="s">
        <v>27</v>
      </c>
      <c r="M172" s="41">
        <v>130</v>
      </c>
      <c r="N172" s="41">
        <v>89</v>
      </c>
      <c r="O172" s="41">
        <v>21</v>
      </c>
      <c r="P172" s="41">
        <v>12</v>
      </c>
      <c r="Q172" s="41">
        <v>227</v>
      </c>
      <c r="R172" s="41">
        <v>124</v>
      </c>
      <c r="S172" s="41">
        <v>0.85</v>
      </c>
      <c r="T172" s="41" t="s">
        <v>28</v>
      </c>
      <c r="U172" s="41">
        <v>46</v>
      </c>
      <c r="V172" s="26"/>
      <c r="W172" s="26"/>
      <c r="X172" s="26"/>
      <c r="Y172" s="26"/>
      <c r="Z172" s="26"/>
    </row>
    <row r="173" spans="1:27" s="4" customFormat="1" ht="24">
      <c r="A173" s="49"/>
      <c r="B173" s="54" t="s">
        <v>1019</v>
      </c>
      <c r="C173" s="50" t="s">
        <v>1333</v>
      </c>
      <c r="D173" s="51"/>
      <c r="E173" s="52"/>
      <c r="F173" s="51"/>
      <c r="G173" s="51" t="s">
        <v>1050</v>
      </c>
      <c r="H173" s="51"/>
      <c r="I173" s="51"/>
      <c r="J173" s="51" t="s">
        <v>1126</v>
      </c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3"/>
      <c r="W173" s="53"/>
      <c r="X173" s="53"/>
      <c r="Y173" s="53"/>
      <c r="Z173" s="53"/>
      <c r="AA173" s="4">
        <f>ROUND((130%*0.85*100),0)</f>
        <v>111</v>
      </c>
    </row>
    <row r="174" spans="1:27" s="4" customFormat="1" ht="24">
      <c r="A174" s="49"/>
      <c r="B174" s="54" t="s">
        <v>1022</v>
      </c>
      <c r="C174" s="50" t="s">
        <v>1334</v>
      </c>
      <c r="D174" s="51"/>
      <c r="E174" s="52"/>
      <c r="F174" s="51"/>
      <c r="G174" s="51" t="s">
        <v>1127</v>
      </c>
      <c r="H174" s="51"/>
      <c r="I174" s="51"/>
      <c r="J174" s="51" t="s">
        <v>1128</v>
      </c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3"/>
      <c r="W174" s="53"/>
      <c r="X174" s="53"/>
      <c r="Y174" s="53"/>
      <c r="Z174" s="53"/>
      <c r="AA174" s="4">
        <f>ROUND((89%*(0.85*0.8)*100),0)</f>
        <v>61</v>
      </c>
    </row>
    <row r="175" spans="1:26" ht="60">
      <c r="A175" s="37">
        <v>63</v>
      </c>
      <c r="B175" s="38" t="s">
        <v>312</v>
      </c>
      <c r="C175" s="39">
        <v>3</v>
      </c>
      <c r="D175" s="40">
        <v>313.82</v>
      </c>
      <c r="E175" s="41" t="s">
        <v>313</v>
      </c>
      <c r="F175" s="40">
        <v>28.74</v>
      </c>
      <c r="G175" s="40" t="s">
        <v>327</v>
      </c>
      <c r="H175" s="40" t="s">
        <v>328</v>
      </c>
      <c r="I175" s="40">
        <v>86</v>
      </c>
      <c r="J175" s="40">
        <v>3499</v>
      </c>
      <c r="K175" s="41" t="s">
        <v>329</v>
      </c>
      <c r="L175" s="41" t="s">
        <v>27</v>
      </c>
      <c r="M175" s="41">
        <v>130</v>
      </c>
      <c r="N175" s="41">
        <v>89</v>
      </c>
      <c r="O175" s="41">
        <v>108</v>
      </c>
      <c r="P175" s="41">
        <v>63</v>
      </c>
      <c r="Q175" s="41">
        <v>1159</v>
      </c>
      <c r="R175" s="41">
        <v>635</v>
      </c>
      <c r="S175" s="41">
        <v>0.85</v>
      </c>
      <c r="T175" s="41" t="s">
        <v>28</v>
      </c>
      <c r="U175" s="41">
        <v>273</v>
      </c>
      <c r="V175" s="26"/>
      <c r="W175" s="26"/>
      <c r="X175" s="26"/>
      <c r="Y175" s="26"/>
      <c r="Z175" s="26"/>
    </row>
    <row r="176" spans="1:27" s="4" customFormat="1" ht="24">
      <c r="A176" s="49"/>
      <c r="B176" s="54" t="s">
        <v>1019</v>
      </c>
      <c r="C176" s="50" t="s">
        <v>1333</v>
      </c>
      <c r="D176" s="51"/>
      <c r="E176" s="52"/>
      <c r="F176" s="51"/>
      <c r="G176" s="51" t="s">
        <v>1053</v>
      </c>
      <c r="H176" s="51"/>
      <c r="I176" s="51"/>
      <c r="J176" s="51" t="s">
        <v>1129</v>
      </c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3"/>
      <c r="W176" s="53"/>
      <c r="X176" s="53"/>
      <c r="Y176" s="53"/>
      <c r="Z176" s="53"/>
      <c r="AA176" s="4">
        <f>ROUND((130%*0.85*100),0)</f>
        <v>111</v>
      </c>
    </row>
    <row r="177" spans="1:27" s="4" customFormat="1" ht="24">
      <c r="A177" s="49"/>
      <c r="B177" s="54" t="s">
        <v>1022</v>
      </c>
      <c r="C177" s="50" t="s">
        <v>1334</v>
      </c>
      <c r="D177" s="51"/>
      <c r="E177" s="52"/>
      <c r="F177" s="51"/>
      <c r="G177" s="51" t="s">
        <v>1059</v>
      </c>
      <c r="H177" s="51"/>
      <c r="I177" s="51"/>
      <c r="J177" s="51" t="s">
        <v>1130</v>
      </c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3"/>
      <c r="W177" s="53"/>
      <c r="X177" s="53"/>
      <c r="Y177" s="53"/>
      <c r="Z177" s="53"/>
      <c r="AA177" s="4">
        <f>ROUND((89%*(0.85*0.8)*100),0)</f>
        <v>61</v>
      </c>
    </row>
    <row r="178" spans="1:26" ht="60">
      <c r="A178" s="37">
        <v>64</v>
      </c>
      <c r="B178" s="38" t="s">
        <v>330</v>
      </c>
      <c r="C178" s="39">
        <v>2</v>
      </c>
      <c r="D178" s="40">
        <v>315.02</v>
      </c>
      <c r="E178" s="41" t="s">
        <v>331</v>
      </c>
      <c r="F178" s="40">
        <v>27.11</v>
      </c>
      <c r="G178" s="40" t="s">
        <v>332</v>
      </c>
      <c r="H178" s="40" t="s">
        <v>333</v>
      </c>
      <c r="I178" s="40">
        <v>54</v>
      </c>
      <c r="J178" s="40">
        <v>2325</v>
      </c>
      <c r="K178" s="41" t="s">
        <v>334</v>
      </c>
      <c r="L178" s="41" t="s">
        <v>27</v>
      </c>
      <c r="M178" s="41">
        <v>130</v>
      </c>
      <c r="N178" s="41">
        <v>89</v>
      </c>
      <c r="O178" s="41">
        <v>69</v>
      </c>
      <c r="P178" s="41">
        <v>40</v>
      </c>
      <c r="Q178" s="41">
        <v>741</v>
      </c>
      <c r="R178" s="41">
        <v>406</v>
      </c>
      <c r="S178" s="41">
        <v>0.85</v>
      </c>
      <c r="T178" s="41" t="s">
        <v>28</v>
      </c>
      <c r="U178" s="41">
        <v>169</v>
      </c>
      <c r="V178" s="26"/>
      <c r="W178" s="26"/>
      <c r="X178" s="26"/>
      <c r="Y178" s="26"/>
      <c r="Z178" s="26"/>
    </row>
    <row r="179" spans="1:27" s="4" customFormat="1" ht="24">
      <c r="A179" s="49"/>
      <c r="B179" s="54" t="s">
        <v>1019</v>
      </c>
      <c r="C179" s="50" t="s">
        <v>1333</v>
      </c>
      <c r="D179" s="51"/>
      <c r="E179" s="52"/>
      <c r="F179" s="51"/>
      <c r="G179" s="51" t="s">
        <v>1131</v>
      </c>
      <c r="H179" s="51"/>
      <c r="I179" s="51"/>
      <c r="J179" s="51" t="s">
        <v>1132</v>
      </c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3"/>
      <c r="W179" s="53"/>
      <c r="X179" s="53"/>
      <c r="Y179" s="53"/>
      <c r="Z179" s="53"/>
      <c r="AA179" s="4">
        <f>ROUND((130%*0.85*100),0)</f>
        <v>111</v>
      </c>
    </row>
    <row r="180" spans="1:27" s="4" customFormat="1" ht="24">
      <c r="A180" s="49"/>
      <c r="B180" s="54" t="s">
        <v>1022</v>
      </c>
      <c r="C180" s="50" t="s">
        <v>1334</v>
      </c>
      <c r="D180" s="51"/>
      <c r="E180" s="52"/>
      <c r="F180" s="51"/>
      <c r="G180" s="51" t="s">
        <v>1133</v>
      </c>
      <c r="H180" s="51"/>
      <c r="I180" s="51"/>
      <c r="J180" s="51" t="s">
        <v>1134</v>
      </c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3"/>
      <c r="W180" s="53"/>
      <c r="X180" s="53"/>
      <c r="Y180" s="53"/>
      <c r="Z180" s="53"/>
      <c r="AA180" s="4">
        <f>ROUND((89%*(0.85*0.8)*100),0)</f>
        <v>61</v>
      </c>
    </row>
    <row r="181" spans="1:26" ht="60">
      <c r="A181" s="32">
        <v>65</v>
      </c>
      <c r="B181" s="33" t="s">
        <v>335</v>
      </c>
      <c r="C181" s="34">
        <v>2</v>
      </c>
      <c r="D181" s="35">
        <v>817.75</v>
      </c>
      <c r="E181" s="36" t="s">
        <v>336</v>
      </c>
      <c r="F181" s="35"/>
      <c r="G181" s="35">
        <v>1636</v>
      </c>
      <c r="H181" s="35" t="s">
        <v>337</v>
      </c>
      <c r="I181" s="35"/>
      <c r="J181" s="35">
        <v>4319</v>
      </c>
      <c r="K181" s="36" t="s">
        <v>338</v>
      </c>
      <c r="L181" s="36" t="s">
        <v>33</v>
      </c>
      <c r="M181" s="36">
        <v>130</v>
      </c>
      <c r="N181" s="36">
        <v>89</v>
      </c>
      <c r="O181" s="36"/>
      <c r="P181" s="36"/>
      <c r="Q181" s="36"/>
      <c r="R181" s="36"/>
      <c r="S181" s="36">
        <v>0.85</v>
      </c>
      <c r="T181" s="36" t="s">
        <v>28</v>
      </c>
      <c r="U181" s="36"/>
      <c r="V181" s="26"/>
      <c r="W181" s="26"/>
      <c r="X181" s="26"/>
      <c r="Y181" s="26"/>
      <c r="Z181" s="26"/>
    </row>
    <row r="182" spans="1:26" ht="60">
      <c r="A182" s="37">
        <v>66</v>
      </c>
      <c r="B182" s="38" t="s">
        <v>339</v>
      </c>
      <c r="C182" s="39">
        <v>6.18</v>
      </c>
      <c r="D182" s="40">
        <v>121.34</v>
      </c>
      <c r="E182" s="41">
        <v>25.54</v>
      </c>
      <c r="F182" s="40" t="s">
        <v>340</v>
      </c>
      <c r="G182" s="40" t="s">
        <v>341</v>
      </c>
      <c r="H182" s="40">
        <v>158</v>
      </c>
      <c r="I182" s="40" t="s">
        <v>342</v>
      </c>
      <c r="J182" s="40">
        <v>5330</v>
      </c>
      <c r="K182" s="41">
        <v>1987</v>
      </c>
      <c r="L182" s="41" t="s">
        <v>27</v>
      </c>
      <c r="M182" s="41">
        <v>130</v>
      </c>
      <c r="N182" s="41">
        <v>89</v>
      </c>
      <c r="O182" s="41">
        <v>309</v>
      </c>
      <c r="P182" s="41">
        <v>180</v>
      </c>
      <c r="Q182" s="41">
        <v>3305</v>
      </c>
      <c r="R182" s="41">
        <v>1810</v>
      </c>
      <c r="S182" s="41">
        <v>0.85</v>
      </c>
      <c r="T182" s="41" t="s">
        <v>28</v>
      </c>
      <c r="U182" s="41" t="s">
        <v>343</v>
      </c>
      <c r="V182" s="26"/>
      <c r="W182" s="26"/>
      <c r="X182" s="26"/>
      <c r="Y182" s="26"/>
      <c r="Z182" s="26"/>
    </row>
    <row r="183" spans="1:27" s="4" customFormat="1" ht="24">
      <c r="A183" s="49"/>
      <c r="B183" s="54" t="s">
        <v>1019</v>
      </c>
      <c r="C183" s="50" t="s">
        <v>1333</v>
      </c>
      <c r="D183" s="51"/>
      <c r="E183" s="52"/>
      <c r="F183" s="51"/>
      <c r="G183" s="51" t="s">
        <v>1135</v>
      </c>
      <c r="H183" s="51"/>
      <c r="I183" s="51"/>
      <c r="J183" s="51" t="s">
        <v>1136</v>
      </c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3"/>
      <c r="W183" s="53"/>
      <c r="X183" s="53"/>
      <c r="Y183" s="53"/>
      <c r="Z183" s="53"/>
      <c r="AA183" s="4">
        <f>ROUND((130%*0.85*100),0)</f>
        <v>111</v>
      </c>
    </row>
    <row r="184" spans="1:27" s="4" customFormat="1" ht="24">
      <c r="A184" s="49"/>
      <c r="B184" s="54" t="s">
        <v>1022</v>
      </c>
      <c r="C184" s="50" t="s">
        <v>1334</v>
      </c>
      <c r="D184" s="51"/>
      <c r="E184" s="52"/>
      <c r="F184" s="51"/>
      <c r="G184" s="51" t="s">
        <v>1137</v>
      </c>
      <c r="H184" s="51"/>
      <c r="I184" s="51"/>
      <c r="J184" s="51" t="s">
        <v>1138</v>
      </c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3"/>
      <c r="W184" s="53"/>
      <c r="X184" s="53"/>
      <c r="Y184" s="53"/>
      <c r="Z184" s="53"/>
      <c r="AA184" s="4">
        <f>ROUND((89%*(0.85*0.8)*100),0)</f>
        <v>61</v>
      </c>
    </row>
    <row r="185" spans="1:26" ht="72">
      <c r="A185" s="32">
        <v>67</v>
      </c>
      <c r="B185" s="33" t="s">
        <v>344</v>
      </c>
      <c r="C185" s="34">
        <v>618</v>
      </c>
      <c r="D185" s="35">
        <v>134.51</v>
      </c>
      <c r="E185" s="36" t="s">
        <v>345</v>
      </c>
      <c r="F185" s="35"/>
      <c r="G185" s="35">
        <v>83127</v>
      </c>
      <c r="H185" s="35" t="s">
        <v>346</v>
      </c>
      <c r="I185" s="35"/>
      <c r="J185" s="35">
        <v>466707</v>
      </c>
      <c r="K185" s="36" t="s">
        <v>347</v>
      </c>
      <c r="L185" s="36" t="s">
        <v>33</v>
      </c>
      <c r="M185" s="36">
        <v>130</v>
      </c>
      <c r="N185" s="36">
        <v>89</v>
      </c>
      <c r="O185" s="36"/>
      <c r="P185" s="36"/>
      <c r="Q185" s="36"/>
      <c r="R185" s="36"/>
      <c r="S185" s="36">
        <v>0.85</v>
      </c>
      <c r="T185" s="36" t="s">
        <v>28</v>
      </c>
      <c r="U185" s="36"/>
      <c r="V185" s="26"/>
      <c r="W185" s="26"/>
      <c r="X185" s="26"/>
      <c r="Y185" s="26"/>
      <c r="Z185" s="26"/>
    </row>
    <row r="186" spans="1:26" ht="72">
      <c r="A186" s="37">
        <v>68</v>
      </c>
      <c r="B186" s="38" t="s">
        <v>348</v>
      </c>
      <c r="C186" s="39">
        <v>52</v>
      </c>
      <c r="D186" s="40">
        <v>55.43</v>
      </c>
      <c r="E186" s="41">
        <v>23.27</v>
      </c>
      <c r="F186" s="40">
        <v>32.16</v>
      </c>
      <c r="G186" s="40" t="s">
        <v>349</v>
      </c>
      <c r="H186" s="40">
        <v>1210</v>
      </c>
      <c r="I186" s="40">
        <v>1672</v>
      </c>
      <c r="J186" s="40">
        <v>18736</v>
      </c>
      <c r="K186" s="41">
        <v>15239</v>
      </c>
      <c r="L186" s="41" t="s">
        <v>27</v>
      </c>
      <c r="M186" s="41">
        <v>130</v>
      </c>
      <c r="N186" s="41">
        <v>89</v>
      </c>
      <c r="O186" s="41">
        <v>1573</v>
      </c>
      <c r="P186" s="41">
        <v>915</v>
      </c>
      <c r="Q186" s="41">
        <v>16839</v>
      </c>
      <c r="R186" s="41">
        <v>9223</v>
      </c>
      <c r="S186" s="41">
        <v>0.85</v>
      </c>
      <c r="T186" s="41" t="s">
        <v>28</v>
      </c>
      <c r="U186" s="41">
        <v>3497</v>
      </c>
      <c r="V186" s="26"/>
      <c r="W186" s="26"/>
      <c r="X186" s="26"/>
      <c r="Y186" s="26"/>
      <c r="Z186" s="26"/>
    </row>
    <row r="187" spans="1:27" s="4" customFormat="1" ht="24">
      <c r="A187" s="49"/>
      <c r="B187" s="54" t="s">
        <v>1019</v>
      </c>
      <c r="C187" s="50" t="s">
        <v>1333</v>
      </c>
      <c r="D187" s="51"/>
      <c r="E187" s="52"/>
      <c r="F187" s="51"/>
      <c r="G187" s="51" t="s">
        <v>1139</v>
      </c>
      <c r="H187" s="51"/>
      <c r="I187" s="51"/>
      <c r="J187" s="51" t="s">
        <v>1140</v>
      </c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3"/>
      <c r="W187" s="53"/>
      <c r="X187" s="53"/>
      <c r="Y187" s="53"/>
      <c r="Z187" s="53"/>
      <c r="AA187" s="4">
        <f>ROUND((130%*0.85*100),0)</f>
        <v>111</v>
      </c>
    </row>
    <row r="188" spans="1:27" s="4" customFormat="1" ht="24">
      <c r="A188" s="49"/>
      <c r="B188" s="54" t="s">
        <v>1022</v>
      </c>
      <c r="C188" s="50" t="s">
        <v>1334</v>
      </c>
      <c r="D188" s="51"/>
      <c r="E188" s="52"/>
      <c r="F188" s="51"/>
      <c r="G188" s="51" t="s">
        <v>1141</v>
      </c>
      <c r="H188" s="51"/>
      <c r="I188" s="51"/>
      <c r="J188" s="51" t="s">
        <v>1142</v>
      </c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3"/>
      <c r="W188" s="53"/>
      <c r="X188" s="53"/>
      <c r="Y188" s="53"/>
      <c r="Z188" s="53"/>
      <c r="AA188" s="4">
        <f>ROUND((89%*(0.85*0.8)*100),0)</f>
        <v>61</v>
      </c>
    </row>
    <row r="189" spans="1:26" ht="48">
      <c r="A189" s="32">
        <v>69</v>
      </c>
      <c r="B189" s="33" t="s">
        <v>350</v>
      </c>
      <c r="C189" s="34">
        <v>22</v>
      </c>
      <c r="D189" s="35">
        <v>1130.52</v>
      </c>
      <c r="E189" s="36" t="s">
        <v>351</v>
      </c>
      <c r="F189" s="35"/>
      <c r="G189" s="35">
        <v>24871</v>
      </c>
      <c r="H189" s="35" t="s">
        <v>352</v>
      </c>
      <c r="I189" s="35"/>
      <c r="J189" s="35">
        <v>55628</v>
      </c>
      <c r="K189" s="36" t="s">
        <v>353</v>
      </c>
      <c r="L189" s="36" t="s">
        <v>33</v>
      </c>
      <c r="M189" s="36">
        <v>130</v>
      </c>
      <c r="N189" s="36">
        <v>89</v>
      </c>
      <c r="O189" s="36"/>
      <c r="P189" s="36"/>
      <c r="Q189" s="36"/>
      <c r="R189" s="36"/>
      <c r="S189" s="36">
        <v>0.85</v>
      </c>
      <c r="T189" s="36" t="s">
        <v>28</v>
      </c>
      <c r="U189" s="36"/>
      <c r="V189" s="26"/>
      <c r="W189" s="26"/>
      <c r="X189" s="26"/>
      <c r="Y189" s="26"/>
      <c r="Z189" s="26"/>
    </row>
    <row r="190" spans="1:26" ht="60">
      <c r="A190" s="37">
        <v>70</v>
      </c>
      <c r="B190" s="38" t="s">
        <v>354</v>
      </c>
      <c r="C190" s="39">
        <v>9</v>
      </c>
      <c r="D190" s="40">
        <v>465.87</v>
      </c>
      <c r="E190" s="41" t="s">
        <v>355</v>
      </c>
      <c r="F190" s="40">
        <v>44.4</v>
      </c>
      <c r="G190" s="40" t="s">
        <v>356</v>
      </c>
      <c r="H190" s="40" t="s">
        <v>357</v>
      </c>
      <c r="I190" s="40">
        <v>400</v>
      </c>
      <c r="J190" s="40">
        <v>18420</v>
      </c>
      <c r="K190" s="41" t="s">
        <v>358</v>
      </c>
      <c r="L190" s="41" t="s">
        <v>27</v>
      </c>
      <c r="M190" s="41">
        <v>130</v>
      </c>
      <c r="N190" s="41">
        <v>89</v>
      </c>
      <c r="O190" s="41">
        <v>499</v>
      </c>
      <c r="P190" s="41">
        <v>290</v>
      </c>
      <c r="Q190" s="41">
        <v>5337</v>
      </c>
      <c r="R190" s="41">
        <v>2923</v>
      </c>
      <c r="S190" s="41">
        <v>0.85</v>
      </c>
      <c r="T190" s="41" t="s">
        <v>28</v>
      </c>
      <c r="U190" s="41">
        <v>1246</v>
      </c>
      <c r="V190" s="26"/>
      <c r="W190" s="26"/>
      <c r="X190" s="26"/>
      <c r="Y190" s="26"/>
      <c r="Z190" s="26"/>
    </row>
    <row r="191" spans="1:27" s="4" customFormat="1" ht="24">
      <c r="A191" s="49"/>
      <c r="B191" s="54" t="s">
        <v>1019</v>
      </c>
      <c r="C191" s="50" t="s">
        <v>1333</v>
      </c>
      <c r="D191" s="51"/>
      <c r="E191" s="52"/>
      <c r="F191" s="51"/>
      <c r="G191" s="51" t="s">
        <v>1143</v>
      </c>
      <c r="H191" s="51"/>
      <c r="I191" s="51"/>
      <c r="J191" s="51" t="s">
        <v>1144</v>
      </c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3"/>
      <c r="W191" s="53"/>
      <c r="X191" s="53"/>
      <c r="Y191" s="53"/>
      <c r="Z191" s="53"/>
      <c r="AA191" s="4">
        <f>ROUND((130%*0.85*100),0)</f>
        <v>111</v>
      </c>
    </row>
    <row r="192" spans="1:27" s="4" customFormat="1" ht="24">
      <c r="A192" s="49"/>
      <c r="B192" s="54" t="s">
        <v>1022</v>
      </c>
      <c r="C192" s="50" t="s">
        <v>1334</v>
      </c>
      <c r="D192" s="51"/>
      <c r="E192" s="52"/>
      <c r="F192" s="51"/>
      <c r="G192" s="51" t="s">
        <v>1145</v>
      </c>
      <c r="H192" s="51"/>
      <c r="I192" s="51"/>
      <c r="J192" s="51" t="s">
        <v>1146</v>
      </c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3"/>
      <c r="W192" s="53"/>
      <c r="X192" s="53"/>
      <c r="Y192" s="53"/>
      <c r="Z192" s="53"/>
      <c r="AA192" s="4">
        <f>ROUND((89%*(0.85*0.8)*100),0)</f>
        <v>61</v>
      </c>
    </row>
    <row r="193" spans="1:26" ht="60">
      <c r="A193" s="32">
        <v>71</v>
      </c>
      <c r="B193" s="33" t="s">
        <v>359</v>
      </c>
      <c r="C193" s="34">
        <v>9</v>
      </c>
      <c r="D193" s="35">
        <v>2056.5</v>
      </c>
      <c r="E193" s="36" t="s">
        <v>360</v>
      </c>
      <c r="F193" s="35"/>
      <c r="G193" s="35">
        <v>18509</v>
      </c>
      <c r="H193" s="35" t="s">
        <v>361</v>
      </c>
      <c r="I193" s="35"/>
      <c r="J193" s="35">
        <v>35959</v>
      </c>
      <c r="K193" s="36" t="s">
        <v>362</v>
      </c>
      <c r="L193" s="36" t="s">
        <v>33</v>
      </c>
      <c r="M193" s="36">
        <v>130</v>
      </c>
      <c r="N193" s="36">
        <v>89</v>
      </c>
      <c r="O193" s="36"/>
      <c r="P193" s="36"/>
      <c r="Q193" s="36"/>
      <c r="R193" s="36"/>
      <c r="S193" s="36">
        <v>0.85</v>
      </c>
      <c r="T193" s="36" t="s">
        <v>28</v>
      </c>
      <c r="U193" s="36"/>
      <c r="V193" s="26"/>
      <c r="W193" s="26"/>
      <c r="X193" s="26"/>
      <c r="Y193" s="26"/>
      <c r="Z193" s="26"/>
    </row>
    <row r="194" spans="1:26" ht="60">
      <c r="A194" s="37">
        <v>72</v>
      </c>
      <c r="B194" s="38" t="s">
        <v>363</v>
      </c>
      <c r="C194" s="39">
        <v>9</v>
      </c>
      <c r="D194" s="40">
        <v>465.68</v>
      </c>
      <c r="E194" s="41" t="s">
        <v>364</v>
      </c>
      <c r="F194" s="40">
        <v>47.04</v>
      </c>
      <c r="G194" s="40" t="s">
        <v>365</v>
      </c>
      <c r="H194" s="40" t="s">
        <v>366</v>
      </c>
      <c r="I194" s="40">
        <v>423</v>
      </c>
      <c r="J194" s="40">
        <v>18492</v>
      </c>
      <c r="K194" s="41" t="s">
        <v>367</v>
      </c>
      <c r="L194" s="41" t="s">
        <v>27</v>
      </c>
      <c r="M194" s="41">
        <v>130</v>
      </c>
      <c r="N194" s="41">
        <v>89</v>
      </c>
      <c r="O194" s="41">
        <v>512</v>
      </c>
      <c r="P194" s="41">
        <v>298</v>
      </c>
      <c r="Q194" s="41">
        <v>5477</v>
      </c>
      <c r="R194" s="41">
        <v>3000</v>
      </c>
      <c r="S194" s="41">
        <v>0.85</v>
      </c>
      <c r="T194" s="41" t="s">
        <v>28</v>
      </c>
      <c r="U194" s="41">
        <v>1340</v>
      </c>
      <c r="V194" s="26"/>
      <c r="W194" s="26"/>
      <c r="X194" s="26"/>
      <c r="Y194" s="26"/>
      <c r="Z194" s="26"/>
    </row>
    <row r="195" spans="1:27" s="4" customFormat="1" ht="24">
      <c r="A195" s="49"/>
      <c r="B195" s="54" t="s">
        <v>1019</v>
      </c>
      <c r="C195" s="50" t="s">
        <v>1333</v>
      </c>
      <c r="D195" s="51"/>
      <c r="E195" s="52"/>
      <c r="F195" s="51"/>
      <c r="G195" s="51" t="s">
        <v>1147</v>
      </c>
      <c r="H195" s="51"/>
      <c r="I195" s="51"/>
      <c r="J195" s="51" t="s">
        <v>1148</v>
      </c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3"/>
      <c r="W195" s="53"/>
      <c r="X195" s="53"/>
      <c r="Y195" s="53"/>
      <c r="Z195" s="53"/>
      <c r="AA195" s="4">
        <f>ROUND((130%*0.85*100),0)</f>
        <v>111</v>
      </c>
    </row>
    <row r="196" spans="1:27" s="4" customFormat="1" ht="24">
      <c r="A196" s="49"/>
      <c r="B196" s="54" t="s">
        <v>1022</v>
      </c>
      <c r="C196" s="50" t="s">
        <v>1334</v>
      </c>
      <c r="D196" s="51"/>
      <c r="E196" s="52"/>
      <c r="F196" s="51"/>
      <c r="G196" s="51" t="s">
        <v>1149</v>
      </c>
      <c r="H196" s="51"/>
      <c r="I196" s="51"/>
      <c r="J196" s="51" t="s">
        <v>1150</v>
      </c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3"/>
      <c r="W196" s="53"/>
      <c r="X196" s="53"/>
      <c r="Y196" s="53"/>
      <c r="Z196" s="53"/>
      <c r="AA196" s="4">
        <f>ROUND((89%*(0.85*0.8)*100),0)</f>
        <v>61</v>
      </c>
    </row>
    <row r="197" spans="1:26" ht="60">
      <c r="A197" s="32">
        <v>73</v>
      </c>
      <c r="B197" s="33" t="s">
        <v>368</v>
      </c>
      <c r="C197" s="34">
        <v>3</v>
      </c>
      <c r="D197" s="35">
        <v>101.47</v>
      </c>
      <c r="E197" s="36" t="s">
        <v>369</v>
      </c>
      <c r="F197" s="35"/>
      <c r="G197" s="35">
        <v>304</v>
      </c>
      <c r="H197" s="35" t="s">
        <v>370</v>
      </c>
      <c r="I197" s="35"/>
      <c r="J197" s="35">
        <v>558</v>
      </c>
      <c r="K197" s="36" t="s">
        <v>371</v>
      </c>
      <c r="L197" s="36" t="s">
        <v>33</v>
      </c>
      <c r="M197" s="36">
        <v>130</v>
      </c>
      <c r="N197" s="36">
        <v>89</v>
      </c>
      <c r="O197" s="36"/>
      <c r="P197" s="36"/>
      <c r="Q197" s="36"/>
      <c r="R197" s="36"/>
      <c r="S197" s="36">
        <v>0.85</v>
      </c>
      <c r="T197" s="36" t="s">
        <v>28</v>
      </c>
      <c r="U197" s="36"/>
      <c r="V197" s="26"/>
      <c r="W197" s="26"/>
      <c r="X197" s="26"/>
      <c r="Y197" s="26"/>
      <c r="Z197" s="26"/>
    </row>
    <row r="198" spans="1:26" ht="60">
      <c r="A198" s="37">
        <v>74</v>
      </c>
      <c r="B198" s="38" t="s">
        <v>372</v>
      </c>
      <c r="C198" s="39">
        <v>3</v>
      </c>
      <c r="D198" s="40">
        <v>212.27</v>
      </c>
      <c r="E198" s="41" t="s">
        <v>373</v>
      </c>
      <c r="F198" s="40">
        <v>16.07</v>
      </c>
      <c r="G198" s="40" t="s">
        <v>374</v>
      </c>
      <c r="H198" s="40" t="s">
        <v>375</v>
      </c>
      <c r="I198" s="40">
        <v>48</v>
      </c>
      <c r="J198" s="40">
        <v>1820</v>
      </c>
      <c r="K198" s="41" t="s">
        <v>376</v>
      </c>
      <c r="L198" s="41" t="s">
        <v>27</v>
      </c>
      <c r="M198" s="41">
        <v>130</v>
      </c>
      <c r="N198" s="41">
        <v>89</v>
      </c>
      <c r="O198" s="41">
        <v>69</v>
      </c>
      <c r="P198" s="41">
        <v>40</v>
      </c>
      <c r="Q198" s="41">
        <v>737</v>
      </c>
      <c r="R198" s="41">
        <v>404</v>
      </c>
      <c r="S198" s="41">
        <v>0.85</v>
      </c>
      <c r="T198" s="41" t="s">
        <v>28</v>
      </c>
      <c r="U198" s="41">
        <v>153</v>
      </c>
      <c r="V198" s="26"/>
      <c r="W198" s="26"/>
      <c r="X198" s="26"/>
      <c r="Y198" s="26"/>
      <c r="Z198" s="26"/>
    </row>
    <row r="199" spans="1:27" s="4" customFormat="1" ht="24">
      <c r="A199" s="49"/>
      <c r="B199" s="54" t="s">
        <v>1019</v>
      </c>
      <c r="C199" s="50" t="s">
        <v>1333</v>
      </c>
      <c r="D199" s="51"/>
      <c r="E199" s="52"/>
      <c r="F199" s="51"/>
      <c r="G199" s="51" t="s">
        <v>1131</v>
      </c>
      <c r="H199" s="51"/>
      <c r="I199" s="51"/>
      <c r="J199" s="51" t="s">
        <v>1151</v>
      </c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3"/>
      <c r="W199" s="53"/>
      <c r="X199" s="53"/>
      <c r="Y199" s="53"/>
      <c r="Z199" s="53"/>
      <c r="AA199" s="4">
        <f>ROUND((130%*0.85*100),0)</f>
        <v>111</v>
      </c>
    </row>
    <row r="200" spans="1:27" s="4" customFormat="1" ht="24">
      <c r="A200" s="49"/>
      <c r="B200" s="54" t="s">
        <v>1022</v>
      </c>
      <c r="C200" s="50" t="s">
        <v>1334</v>
      </c>
      <c r="D200" s="51"/>
      <c r="E200" s="52"/>
      <c r="F200" s="51"/>
      <c r="G200" s="51" t="s">
        <v>1133</v>
      </c>
      <c r="H200" s="51"/>
      <c r="I200" s="51"/>
      <c r="J200" s="51" t="s">
        <v>1152</v>
      </c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3"/>
      <c r="W200" s="53"/>
      <c r="X200" s="53"/>
      <c r="Y200" s="53"/>
      <c r="Z200" s="53"/>
      <c r="AA200" s="4">
        <f>ROUND((89%*(0.85*0.8)*100),0)</f>
        <v>61</v>
      </c>
    </row>
    <row r="201" spans="1:26" ht="60">
      <c r="A201" s="37">
        <v>75</v>
      </c>
      <c r="B201" s="38" t="s">
        <v>312</v>
      </c>
      <c r="C201" s="39">
        <v>3</v>
      </c>
      <c r="D201" s="40">
        <v>313.82</v>
      </c>
      <c r="E201" s="41" t="s">
        <v>313</v>
      </c>
      <c r="F201" s="40">
        <v>28.74</v>
      </c>
      <c r="G201" s="40" t="s">
        <v>327</v>
      </c>
      <c r="H201" s="40" t="s">
        <v>328</v>
      </c>
      <c r="I201" s="40">
        <v>86</v>
      </c>
      <c r="J201" s="40">
        <v>3499</v>
      </c>
      <c r="K201" s="41" t="s">
        <v>329</v>
      </c>
      <c r="L201" s="41" t="s">
        <v>27</v>
      </c>
      <c r="M201" s="41">
        <v>130</v>
      </c>
      <c r="N201" s="41">
        <v>89</v>
      </c>
      <c r="O201" s="41">
        <v>108</v>
      </c>
      <c r="P201" s="41">
        <v>63</v>
      </c>
      <c r="Q201" s="41">
        <v>1159</v>
      </c>
      <c r="R201" s="41">
        <v>635</v>
      </c>
      <c r="S201" s="41">
        <v>0.85</v>
      </c>
      <c r="T201" s="41" t="s">
        <v>28</v>
      </c>
      <c r="U201" s="41">
        <v>273</v>
      </c>
      <c r="V201" s="26"/>
      <c r="W201" s="26"/>
      <c r="X201" s="26"/>
      <c r="Y201" s="26"/>
      <c r="Z201" s="26"/>
    </row>
    <row r="202" spans="1:27" s="4" customFormat="1" ht="24">
      <c r="A202" s="49"/>
      <c r="B202" s="54" t="s">
        <v>1019</v>
      </c>
      <c r="C202" s="50" t="s">
        <v>1333</v>
      </c>
      <c r="D202" s="51"/>
      <c r="E202" s="52"/>
      <c r="F202" s="51"/>
      <c r="G202" s="51" t="s">
        <v>1053</v>
      </c>
      <c r="H202" s="51"/>
      <c r="I202" s="51"/>
      <c r="J202" s="51" t="s">
        <v>1129</v>
      </c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3"/>
      <c r="W202" s="53"/>
      <c r="X202" s="53"/>
      <c r="Y202" s="53"/>
      <c r="Z202" s="53"/>
      <c r="AA202" s="4">
        <f>ROUND((130%*0.85*100),0)</f>
        <v>111</v>
      </c>
    </row>
    <row r="203" spans="1:27" s="4" customFormat="1" ht="24">
      <c r="A203" s="49"/>
      <c r="B203" s="54" t="s">
        <v>1022</v>
      </c>
      <c r="C203" s="50" t="s">
        <v>1334</v>
      </c>
      <c r="D203" s="51"/>
      <c r="E203" s="52"/>
      <c r="F203" s="51"/>
      <c r="G203" s="51" t="s">
        <v>1059</v>
      </c>
      <c r="H203" s="51"/>
      <c r="I203" s="51"/>
      <c r="J203" s="51" t="s">
        <v>1130</v>
      </c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3"/>
      <c r="W203" s="53"/>
      <c r="X203" s="53"/>
      <c r="Y203" s="53"/>
      <c r="Z203" s="53"/>
      <c r="AA203" s="4">
        <f>ROUND((89%*(0.85*0.8)*100),0)</f>
        <v>61</v>
      </c>
    </row>
    <row r="204" spans="1:26" ht="60">
      <c r="A204" s="32">
        <v>76</v>
      </c>
      <c r="B204" s="33" t="s">
        <v>377</v>
      </c>
      <c r="C204" s="34">
        <v>4</v>
      </c>
      <c r="D204" s="35">
        <v>40.82</v>
      </c>
      <c r="E204" s="36" t="s">
        <v>378</v>
      </c>
      <c r="F204" s="35"/>
      <c r="G204" s="35">
        <v>163</v>
      </c>
      <c r="H204" s="35" t="s">
        <v>379</v>
      </c>
      <c r="I204" s="35"/>
      <c r="J204" s="35">
        <v>228</v>
      </c>
      <c r="K204" s="36" t="s">
        <v>380</v>
      </c>
      <c r="L204" s="36" t="s">
        <v>33</v>
      </c>
      <c r="M204" s="36">
        <v>130</v>
      </c>
      <c r="N204" s="36">
        <v>89</v>
      </c>
      <c r="O204" s="36"/>
      <c r="P204" s="36"/>
      <c r="Q204" s="36"/>
      <c r="R204" s="36"/>
      <c r="S204" s="36">
        <v>0.85</v>
      </c>
      <c r="T204" s="36" t="s">
        <v>28</v>
      </c>
      <c r="U204" s="36"/>
      <c r="V204" s="26"/>
      <c r="W204" s="26"/>
      <c r="X204" s="26"/>
      <c r="Y204" s="26"/>
      <c r="Z204" s="26"/>
    </row>
    <row r="205" spans="1:26" ht="60">
      <c r="A205" s="37">
        <v>77</v>
      </c>
      <c r="B205" s="38" t="s">
        <v>280</v>
      </c>
      <c r="C205" s="39">
        <v>4</v>
      </c>
      <c r="D205" s="40">
        <v>136.07</v>
      </c>
      <c r="E205" s="41" t="s">
        <v>281</v>
      </c>
      <c r="F205" s="40">
        <v>7.38</v>
      </c>
      <c r="G205" s="40" t="s">
        <v>381</v>
      </c>
      <c r="H205" s="40" t="s">
        <v>382</v>
      </c>
      <c r="I205" s="40">
        <v>30</v>
      </c>
      <c r="J205" s="40">
        <v>1496</v>
      </c>
      <c r="K205" s="41" t="s">
        <v>383</v>
      </c>
      <c r="L205" s="41" t="s">
        <v>27</v>
      </c>
      <c r="M205" s="41">
        <v>130</v>
      </c>
      <c r="N205" s="41">
        <v>89</v>
      </c>
      <c r="O205" s="41">
        <v>49</v>
      </c>
      <c r="P205" s="41">
        <v>29</v>
      </c>
      <c r="Q205" s="41">
        <v>530</v>
      </c>
      <c r="R205" s="41">
        <v>290</v>
      </c>
      <c r="S205" s="41">
        <v>0.85</v>
      </c>
      <c r="T205" s="41" t="s">
        <v>28</v>
      </c>
      <c r="U205" s="41">
        <v>92</v>
      </c>
      <c r="V205" s="26"/>
      <c r="W205" s="26"/>
      <c r="X205" s="26"/>
      <c r="Y205" s="26"/>
      <c r="Z205" s="26"/>
    </row>
    <row r="206" spans="1:27" s="4" customFormat="1" ht="24">
      <c r="A206" s="49"/>
      <c r="B206" s="54" t="s">
        <v>1019</v>
      </c>
      <c r="C206" s="50" t="s">
        <v>1333</v>
      </c>
      <c r="D206" s="51"/>
      <c r="E206" s="52"/>
      <c r="F206" s="51"/>
      <c r="G206" s="51" t="s">
        <v>1153</v>
      </c>
      <c r="H206" s="51"/>
      <c r="I206" s="51"/>
      <c r="J206" s="51" t="s">
        <v>1154</v>
      </c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3"/>
      <c r="W206" s="53"/>
      <c r="X206" s="53"/>
      <c r="Y206" s="53"/>
      <c r="Z206" s="53"/>
      <c r="AA206" s="4">
        <f>ROUND((130%*0.85*100),0)</f>
        <v>111</v>
      </c>
    </row>
    <row r="207" spans="1:27" s="4" customFormat="1" ht="24">
      <c r="A207" s="49"/>
      <c r="B207" s="54" t="s">
        <v>1022</v>
      </c>
      <c r="C207" s="50" t="s">
        <v>1334</v>
      </c>
      <c r="D207" s="51"/>
      <c r="E207" s="52"/>
      <c r="F207" s="51"/>
      <c r="G207" s="51" t="s">
        <v>1155</v>
      </c>
      <c r="H207" s="51"/>
      <c r="I207" s="51"/>
      <c r="J207" s="51" t="s">
        <v>1145</v>
      </c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3"/>
      <c r="W207" s="53"/>
      <c r="X207" s="53"/>
      <c r="Y207" s="53"/>
      <c r="Z207" s="53"/>
      <c r="AA207" s="4">
        <f>ROUND((89%*(0.85*0.8)*100),0)</f>
        <v>61</v>
      </c>
    </row>
    <row r="208" spans="1:26" ht="60">
      <c r="A208" s="37">
        <v>78</v>
      </c>
      <c r="B208" s="38" t="s">
        <v>384</v>
      </c>
      <c r="C208" s="39">
        <v>4</v>
      </c>
      <c r="D208" s="40">
        <v>212.27</v>
      </c>
      <c r="E208" s="41" t="s">
        <v>373</v>
      </c>
      <c r="F208" s="40">
        <v>16.07</v>
      </c>
      <c r="G208" s="40" t="s">
        <v>385</v>
      </c>
      <c r="H208" s="40" t="s">
        <v>386</v>
      </c>
      <c r="I208" s="40">
        <v>64</v>
      </c>
      <c r="J208" s="40">
        <v>2427</v>
      </c>
      <c r="K208" s="41" t="s">
        <v>387</v>
      </c>
      <c r="L208" s="41" t="s">
        <v>27</v>
      </c>
      <c r="M208" s="41">
        <v>130</v>
      </c>
      <c r="N208" s="41">
        <v>89</v>
      </c>
      <c r="O208" s="41">
        <v>92</v>
      </c>
      <c r="P208" s="41">
        <v>54</v>
      </c>
      <c r="Q208" s="41">
        <v>983</v>
      </c>
      <c r="R208" s="41">
        <v>539</v>
      </c>
      <c r="S208" s="41">
        <v>0.85</v>
      </c>
      <c r="T208" s="41" t="s">
        <v>28</v>
      </c>
      <c r="U208" s="41">
        <v>204</v>
      </c>
      <c r="V208" s="26"/>
      <c r="W208" s="26"/>
      <c r="X208" s="26"/>
      <c r="Y208" s="26"/>
      <c r="Z208" s="26"/>
    </row>
    <row r="209" spans="1:27" s="4" customFormat="1" ht="24">
      <c r="A209" s="49"/>
      <c r="B209" s="54" t="s">
        <v>1019</v>
      </c>
      <c r="C209" s="50" t="s">
        <v>1333</v>
      </c>
      <c r="D209" s="51"/>
      <c r="E209" s="52"/>
      <c r="F209" s="51"/>
      <c r="G209" s="51" t="s">
        <v>1117</v>
      </c>
      <c r="H209" s="51"/>
      <c r="I209" s="51"/>
      <c r="J209" s="51" t="s">
        <v>1118</v>
      </c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3"/>
      <c r="W209" s="53"/>
      <c r="X209" s="53"/>
      <c r="Y209" s="53"/>
      <c r="Z209" s="53"/>
      <c r="AA209" s="4">
        <f>ROUND((130%*0.85*100),0)</f>
        <v>111</v>
      </c>
    </row>
    <row r="210" spans="1:27" s="4" customFormat="1" ht="24">
      <c r="A210" s="49"/>
      <c r="B210" s="54" t="s">
        <v>1022</v>
      </c>
      <c r="C210" s="50" t="s">
        <v>1334</v>
      </c>
      <c r="D210" s="51"/>
      <c r="E210" s="52"/>
      <c r="F210" s="51"/>
      <c r="G210" s="51" t="s">
        <v>1090</v>
      </c>
      <c r="H210" s="51"/>
      <c r="I210" s="51"/>
      <c r="J210" s="51" t="s">
        <v>1119</v>
      </c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3"/>
      <c r="W210" s="53"/>
      <c r="X210" s="53"/>
      <c r="Y210" s="53"/>
      <c r="Z210" s="53"/>
      <c r="AA210" s="4">
        <f>ROUND((89%*(0.85*0.8)*100),0)</f>
        <v>61</v>
      </c>
    </row>
    <row r="211" spans="1:26" ht="60">
      <c r="A211" s="32">
        <v>79</v>
      </c>
      <c r="B211" s="33" t="s">
        <v>388</v>
      </c>
      <c r="C211" s="34">
        <v>5</v>
      </c>
      <c r="D211" s="35">
        <v>211.43</v>
      </c>
      <c r="E211" s="36" t="s">
        <v>389</v>
      </c>
      <c r="F211" s="35"/>
      <c r="G211" s="35">
        <v>1057</v>
      </c>
      <c r="H211" s="35" t="s">
        <v>390</v>
      </c>
      <c r="I211" s="35"/>
      <c r="J211" s="35">
        <v>2352</v>
      </c>
      <c r="K211" s="36" t="s">
        <v>391</v>
      </c>
      <c r="L211" s="36" t="s">
        <v>33</v>
      </c>
      <c r="M211" s="36">
        <v>130</v>
      </c>
      <c r="N211" s="36">
        <v>89</v>
      </c>
      <c r="O211" s="36"/>
      <c r="P211" s="36"/>
      <c r="Q211" s="36"/>
      <c r="R211" s="36"/>
      <c r="S211" s="36">
        <v>0.85</v>
      </c>
      <c r="T211" s="36" t="s">
        <v>28</v>
      </c>
      <c r="U211" s="36"/>
      <c r="V211" s="26"/>
      <c r="W211" s="26"/>
      <c r="X211" s="26"/>
      <c r="Y211" s="26"/>
      <c r="Z211" s="26"/>
    </row>
    <row r="212" spans="1:26" ht="60">
      <c r="A212" s="37">
        <v>80</v>
      </c>
      <c r="B212" s="38" t="s">
        <v>312</v>
      </c>
      <c r="C212" s="39">
        <v>5</v>
      </c>
      <c r="D212" s="40">
        <v>313.82</v>
      </c>
      <c r="E212" s="41" t="s">
        <v>313</v>
      </c>
      <c r="F212" s="40">
        <v>28.74</v>
      </c>
      <c r="G212" s="40" t="s">
        <v>392</v>
      </c>
      <c r="H212" s="40" t="s">
        <v>393</v>
      </c>
      <c r="I212" s="40">
        <v>144</v>
      </c>
      <c r="J212" s="40">
        <v>5832</v>
      </c>
      <c r="K212" s="41" t="s">
        <v>394</v>
      </c>
      <c r="L212" s="41" t="s">
        <v>27</v>
      </c>
      <c r="M212" s="41">
        <v>130</v>
      </c>
      <c r="N212" s="41">
        <v>89</v>
      </c>
      <c r="O212" s="41">
        <v>181</v>
      </c>
      <c r="P212" s="41">
        <v>105</v>
      </c>
      <c r="Q212" s="41">
        <v>1932</v>
      </c>
      <c r="R212" s="41">
        <v>1058</v>
      </c>
      <c r="S212" s="41">
        <v>0.85</v>
      </c>
      <c r="T212" s="41" t="s">
        <v>28</v>
      </c>
      <c r="U212" s="41">
        <v>455</v>
      </c>
      <c r="V212" s="26"/>
      <c r="W212" s="26"/>
      <c r="X212" s="26"/>
      <c r="Y212" s="26"/>
      <c r="Z212" s="26"/>
    </row>
    <row r="213" spans="1:27" s="4" customFormat="1" ht="24">
      <c r="A213" s="49"/>
      <c r="B213" s="54" t="s">
        <v>1019</v>
      </c>
      <c r="C213" s="50" t="s">
        <v>1333</v>
      </c>
      <c r="D213" s="51"/>
      <c r="E213" s="52"/>
      <c r="F213" s="51"/>
      <c r="G213" s="51" t="s">
        <v>1156</v>
      </c>
      <c r="H213" s="51"/>
      <c r="I213" s="51"/>
      <c r="J213" s="51" t="s">
        <v>1157</v>
      </c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3"/>
      <c r="W213" s="53"/>
      <c r="X213" s="53"/>
      <c r="Y213" s="53"/>
      <c r="Z213" s="53"/>
      <c r="AA213" s="4">
        <f>ROUND((130%*0.85*100),0)</f>
        <v>111</v>
      </c>
    </row>
    <row r="214" spans="1:27" s="4" customFormat="1" ht="24">
      <c r="A214" s="49"/>
      <c r="B214" s="54" t="s">
        <v>1022</v>
      </c>
      <c r="C214" s="50" t="s">
        <v>1334</v>
      </c>
      <c r="D214" s="51"/>
      <c r="E214" s="52"/>
      <c r="F214" s="51"/>
      <c r="G214" s="51" t="s">
        <v>1158</v>
      </c>
      <c r="H214" s="51"/>
      <c r="I214" s="51"/>
      <c r="J214" s="51" t="s">
        <v>1159</v>
      </c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3"/>
      <c r="W214" s="53"/>
      <c r="X214" s="53"/>
      <c r="Y214" s="53"/>
      <c r="Z214" s="53"/>
      <c r="AA214" s="4">
        <f>ROUND((89%*(0.85*0.8)*100),0)</f>
        <v>61</v>
      </c>
    </row>
    <row r="215" spans="1:26" ht="60">
      <c r="A215" s="37">
        <v>81</v>
      </c>
      <c r="B215" s="38" t="s">
        <v>363</v>
      </c>
      <c r="C215" s="39">
        <v>5</v>
      </c>
      <c r="D215" s="40">
        <v>465.68</v>
      </c>
      <c r="E215" s="41" t="s">
        <v>364</v>
      </c>
      <c r="F215" s="40">
        <v>47.04</v>
      </c>
      <c r="G215" s="40" t="s">
        <v>395</v>
      </c>
      <c r="H215" s="40" t="s">
        <v>396</v>
      </c>
      <c r="I215" s="40">
        <v>235</v>
      </c>
      <c r="J215" s="40">
        <v>10274</v>
      </c>
      <c r="K215" s="41" t="s">
        <v>397</v>
      </c>
      <c r="L215" s="41" t="s">
        <v>27</v>
      </c>
      <c r="M215" s="41">
        <v>130</v>
      </c>
      <c r="N215" s="41">
        <v>89</v>
      </c>
      <c r="O215" s="41">
        <v>285</v>
      </c>
      <c r="P215" s="41">
        <v>166</v>
      </c>
      <c r="Q215" s="41">
        <v>3043</v>
      </c>
      <c r="R215" s="41">
        <v>1667</v>
      </c>
      <c r="S215" s="41">
        <v>0.85</v>
      </c>
      <c r="T215" s="41" t="s">
        <v>28</v>
      </c>
      <c r="U215" s="41">
        <v>744</v>
      </c>
      <c r="V215" s="26"/>
      <c r="W215" s="26"/>
      <c r="X215" s="26"/>
      <c r="Y215" s="26"/>
      <c r="Z215" s="26"/>
    </row>
    <row r="216" spans="1:27" s="4" customFormat="1" ht="24">
      <c r="A216" s="49"/>
      <c r="B216" s="54" t="s">
        <v>1019</v>
      </c>
      <c r="C216" s="50" t="s">
        <v>1333</v>
      </c>
      <c r="D216" s="51"/>
      <c r="E216" s="52"/>
      <c r="F216" s="51"/>
      <c r="G216" s="51" t="s">
        <v>1160</v>
      </c>
      <c r="H216" s="51"/>
      <c r="I216" s="51"/>
      <c r="J216" s="51" t="s">
        <v>1161</v>
      </c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3"/>
      <c r="W216" s="53"/>
      <c r="X216" s="53"/>
      <c r="Y216" s="53"/>
      <c r="Z216" s="53"/>
      <c r="AA216" s="4">
        <f>ROUND((130%*0.85*100),0)</f>
        <v>111</v>
      </c>
    </row>
    <row r="217" spans="1:27" s="4" customFormat="1" ht="24">
      <c r="A217" s="49"/>
      <c r="B217" s="54" t="s">
        <v>1022</v>
      </c>
      <c r="C217" s="50" t="s">
        <v>1334</v>
      </c>
      <c r="D217" s="51"/>
      <c r="E217" s="52"/>
      <c r="F217" s="51"/>
      <c r="G217" s="51" t="s">
        <v>1077</v>
      </c>
      <c r="H217" s="51"/>
      <c r="I217" s="51"/>
      <c r="J217" s="51" t="s">
        <v>1162</v>
      </c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3"/>
      <c r="W217" s="53"/>
      <c r="X217" s="53"/>
      <c r="Y217" s="53"/>
      <c r="Z217" s="53"/>
      <c r="AA217" s="4">
        <f>ROUND((89%*(0.85*0.8)*100),0)</f>
        <v>61</v>
      </c>
    </row>
    <row r="218" spans="1:26" ht="60">
      <c r="A218" s="37">
        <v>82</v>
      </c>
      <c r="B218" s="38" t="s">
        <v>398</v>
      </c>
      <c r="C218" s="39">
        <v>1</v>
      </c>
      <c r="D218" s="40">
        <v>315.02</v>
      </c>
      <c r="E218" s="41" t="s">
        <v>331</v>
      </c>
      <c r="F218" s="40">
        <v>27.11</v>
      </c>
      <c r="G218" s="40" t="s">
        <v>399</v>
      </c>
      <c r="H218" s="40" t="s">
        <v>400</v>
      </c>
      <c r="I218" s="40">
        <v>27</v>
      </c>
      <c r="J218" s="40">
        <v>1162</v>
      </c>
      <c r="K218" s="41" t="s">
        <v>401</v>
      </c>
      <c r="L218" s="41" t="s">
        <v>27</v>
      </c>
      <c r="M218" s="41">
        <v>130</v>
      </c>
      <c r="N218" s="41">
        <v>89</v>
      </c>
      <c r="O218" s="41">
        <v>35</v>
      </c>
      <c r="P218" s="41">
        <v>20</v>
      </c>
      <c r="Q218" s="41">
        <v>370</v>
      </c>
      <c r="R218" s="41">
        <v>203</v>
      </c>
      <c r="S218" s="41">
        <v>0.85</v>
      </c>
      <c r="T218" s="41" t="s">
        <v>28</v>
      </c>
      <c r="U218" s="41">
        <v>85</v>
      </c>
      <c r="V218" s="26"/>
      <c r="W218" s="26"/>
      <c r="X218" s="26"/>
      <c r="Y218" s="26"/>
      <c r="Z218" s="26"/>
    </row>
    <row r="219" spans="1:27" s="4" customFormat="1" ht="24">
      <c r="A219" s="49"/>
      <c r="B219" s="54" t="s">
        <v>1019</v>
      </c>
      <c r="C219" s="50" t="s">
        <v>1333</v>
      </c>
      <c r="D219" s="51"/>
      <c r="E219" s="52"/>
      <c r="F219" s="51"/>
      <c r="G219" s="51" t="s">
        <v>1020</v>
      </c>
      <c r="H219" s="51"/>
      <c r="I219" s="51"/>
      <c r="J219" s="51" t="s">
        <v>1021</v>
      </c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3"/>
      <c r="W219" s="53"/>
      <c r="X219" s="53"/>
      <c r="Y219" s="53"/>
      <c r="Z219" s="53"/>
      <c r="AA219" s="4">
        <f>ROUND((130%*0.85*100),0)</f>
        <v>111</v>
      </c>
    </row>
    <row r="220" spans="1:27" s="4" customFormat="1" ht="24">
      <c r="A220" s="49"/>
      <c r="B220" s="54" t="s">
        <v>1022</v>
      </c>
      <c r="C220" s="50" t="s">
        <v>1334</v>
      </c>
      <c r="D220" s="51"/>
      <c r="E220" s="52"/>
      <c r="F220" s="51"/>
      <c r="G220" s="51" t="s">
        <v>1023</v>
      </c>
      <c r="H220" s="51"/>
      <c r="I220" s="51"/>
      <c r="J220" s="51" t="s">
        <v>1024</v>
      </c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3"/>
      <c r="W220" s="53"/>
      <c r="X220" s="53"/>
      <c r="Y220" s="53"/>
      <c r="Z220" s="53"/>
      <c r="AA220" s="4">
        <f>ROUND((89%*(0.85*0.8)*100),0)</f>
        <v>61</v>
      </c>
    </row>
    <row r="221" spans="1:26" ht="60">
      <c r="A221" s="32">
        <v>83</v>
      </c>
      <c r="B221" s="33" t="s">
        <v>402</v>
      </c>
      <c r="C221" s="34">
        <v>1</v>
      </c>
      <c r="D221" s="35">
        <v>256.76</v>
      </c>
      <c r="E221" s="36" t="s">
        <v>403</v>
      </c>
      <c r="F221" s="35"/>
      <c r="G221" s="35">
        <v>257</v>
      </c>
      <c r="H221" s="35" t="s">
        <v>404</v>
      </c>
      <c r="I221" s="35"/>
      <c r="J221" s="35">
        <v>720</v>
      </c>
      <c r="K221" s="36" t="s">
        <v>405</v>
      </c>
      <c r="L221" s="36" t="s">
        <v>33</v>
      </c>
      <c r="M221" s="36">
        <v>130</v>
      </c>
      <c r="N221" s="36">
        <v>89</v>
      </c>
      <c r="O221" s="36"/>
      <c r="P221" s="36"/>
      <c r="Q221" s="36"/>
      <c r="R221" s="36"/>
      <c r="S221" s="36">
        <v>0.85</v>
      </c>
      <c r="T221" s="36" t="s">
        <v>28</v>
      </c>
      <c r="U221" s="36"/>
      <c r="V221" s="26"/>
      <c r="W221" s="26"/>
      <c r="X221" s="26"/>
      <c r="Y221" s="26"/>
      <c r="Z221" s="26"/>
    </row>
    <row r="222" spans="1:26" ht="60">
      <c r="A222" s="37">
        <v>84</v>
      </c>
      <c r="B222" s="38" t="s">
        <v>312</v>
      </c>
      <c r="C222" s="39">
        <v>2</v>
      </c>
      <c r="D222" s="40">
        <v>313.82</v>
      </c>
      <c r="E222" s="41" t="s">
        <v>313</v>
      </c>
      <c r="F222" s="40">
        <v>28.74</v>
      </c>
      <c r="G222" s="40" t="s">
        <v>406</v>
      </c>
      <c r="H222" s="40" t="s">
        <v>407</v>
      </c>
      <c r="I222" s="40">
        <v>57</v>
      </c>
      <c r="J222" s="40">
        <v>2333</v>
      </c>
      <c r="K222" s="41" t="s">
        <v>408</v>
      </c>
      <c r="L222" s="41" t="s">
        <v>27</v>
      </c>
      <c r="M222" s="41">
        <v>130</v>
      </c>
      <c r="N222" s="41">
        <v>89</v>
      </c>
      <c r="O222" s="41">
        <v>73</v>
      </c>
      <c r="P222" s="41">
        <v>42</v>
      </c>
      <c r="Q222" s="41">
        <v>772</v>
      </c>
      <c r="R222" s="41">
        <v>423</v>
      </c>
      <c r="S222" s="41">
        <v>0.85</v>
      </c>
      <c r="T222" s="41" t="s">
        <v>28</v>
      </c>
      <c r="U222" s="41">
        <v>182</v>
      </c>
      <c r="V222" s="26"/>
      <c r="W222" s="26"/>
      <c r="X222" s="26"/>
      <c r="Y222" s="26"/>
      <c r="Z222" s="26"/>
    </row>
    <row r="223" spans="1:27" s="4" customFormat="1" ht="24">
      <c r="A223" s="49"/>
      <c r="B223" s="54" t="s">
        <v>1019</v>
      </c>
      <c r="C223" s="50" t="s">
        <v>1333</v>
      </c>
      <c r="D223" s="51"/>
      <c r="E223" s="52"/>
      <c r="F223" s="51"/>
      <c r="G223" s="51" t="s">
        <v>1163</v>
      </c>
      <c r="H223" s="51"/>
      <c r="I223" s="51"/>
      <c r="J223" s="51" t="s">
        <v>1164</v>
      </c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3"/>
      <c r="W223" s="53"/>
      <c r="X223" s="53"/>
      <c r="Y223" s="53"/>
      <c r="Z223" s="53"/>
      <c r="AA223" s="4">
        <f>ROUND((130%*0.85*100),0)</f>
        <v>111</v>
      </c>
    </row>
    <row r="224" spans="1:27" s="4" customFormat="1" ht="24">
      <c r="A224" s="49"/>
      <c r="B224" s="54" t="s">
        <v>1022</v>
      </c>
      <c r="C224" s="50" t="s">
        <v>1334</v>
      </c>
      <c r="D224" s="51"/>
      <c r="E224" s="52"/>
      <c r="F224" s="51"/>
      <c r="G224" s="51" t="s">
        <v>1067</v>
      </c>
      <c r="H224" s="51"/>
      <c r="I224" s="51"/>
      <c r="J224" s="51" t="s">
        <v>1165</v>
      </c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3"/>
      <c r="W224" s="53"/>
      <c r="X224" s="53"/>
      <c r="Y224" s="53"/>
      <c r="Z224" s="53"/>
      <c r="AA224" s="4">
        <f>ROUND((89%*(0.85*0.8)*100),0)</f>
        <v>61</v>
      </c>
    </row>
    <row r="225" spans="1:26" ht="60">
      <c r="A225" s="37">
        <v>85</v>
      </c>
      <c r="B225" s="38" t="s">
        <v>409</v>
      </c>
      <c r="C225" s="39">
        <v>4</v>
      </c>
      <c r="D225" s="40">
        <v>465.87</v>
      </c>
      <c r="E225" s="41" t="s">
        <v>355</v>
      </c>
      <c r="F225" s="40">
        <v>44.4</v>
      </c>
      <c r="G225" s="40" t="s">
        <v>410</v>
      </c>
      <c r="H225" s="40" t="s">
        <v>411</v>
      </c>
      <c r="I225" s="40">
        <v>178</v>
      </c>
      <c r="J225" s="40">
        <v>8187</v>
      </c>
      <c r="K225" s="41" t="s">
        <v>412</v>
      </c>
      <c r="L225" s="41" t="s">
        <v>27</v>
      </c>
      <c r="M225" s="41">
        <v>130</v>
      </c>
      <c r="N225" s="41">
        <v>89</v>
      </c>
      <c r="O225" s="41">
        <v>221</v>
      </c>
      <c r="P225" s="41">
        <v>129</v>
      </c>
      <c r="Q225" s="41">
        <v>2372</v>
      </c>
      <c r="R225" s="41">
        <v>1299</v>
      </c>
      <c r="S225" s="41">
        <v>0.85</v>
      </c>
      <c r="T225" s="41" t="s">
        <v>28</v>
      </c>
      <c r="U225" s="41">
        <v>554</v>
      </c>
      <c r="V225" s="26"/>
      <c r="W225" s="26"/>
      <c r="X225" s="26"/>
      <c r="Y225" s="26"/>
      <c r="Z225" s="26"/>
    </row>
    <row r="226" spans="1:27" s="4" customFormat="1" ht="24">
      <c r="A226" s="49"/>
      <c r="B226" s="54" t="s">
        <v>1019</v>
      </c>
      <c r="C226" s="50" t="s">
        <v>1333</v>
      </c>
      <c r="D226" s="51"/>
      <c r="E226" s="52"/>
      <c r="F226" s="51"/>
      <c r="G226" s="51" t="s">
        <v>1166</v>
      </c>
      <c r="H226" s="51"/>
      <c r="I226" s="51"/>
      <c r="J226" s="51" t="s">
        <v>1167</v>
      </c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3"/>
      <c r="W226" s="53"/>
      <c r="X226" s="53"/>
      <c r="Y226" s="53"/>
      <c r="Z226" s="53"/>
      <c r="AA226" s="4">
        <f>ROUND((130%*0.85*100),0)</f>
        <v>111</v>
      </c>
    </row>
    <row r="227" spans="1:27" s="4" customFormat="1" ht="24">
      <c r="A227" s="49"/>
      <c r="B227" s="54" t="s">
        <v>1022</v>
      </c>
      <c r="C227" s="50" t="s">
        <v>1334</v>
      </c>
      <c r="D227" s="51"/>
      <c r="E227" s="52"/>
      <c r="F227" s="51"/>
      <c r="G227" s="51" t="s">
        <v>1099</v>
      </c>
      <c r="H227" s="51"/>
      <c r="I227" s="51"/>
      <c r="J227" s="51" t="s">
        <v>1168</v>
      </c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3"/>
      <c r="W227" s="53"/>
      <c r="X227" s="53"/>
      <c r="Y227" s="53"/>
      <c r="Z227" s="53"/>
      <c r="AA227" s="4">
        <f>ROUND((89%*(0.85*0.8)*100),0)</f>
        <v>61</v>
      </c>
    </row>
    <row r="228" spans="1:26" ht="60">
      <c r="A228" s="37">
        <v>86</v>
      </c>
      <c r="B228" s="38" t="s">
        <v>363</v>
      </c>
      <c r="C228" s="39">
        <v>8</v>
      </c>
      <c r="D228" s="40">
        <v>465.68</v>
      </c>
      <c r="E228" s="41" t="s">
        <v>364</v>
      </c>
      <c r="F228" s="40">
        <v>47.04</v>
      </c>
      <c r="G228" s="40" t="s">
        <v>413</v>
      </c>
      <c r="H228" s="40" t="s">
        <v>414</v>
      </c>
      <c r="I228" s="40">
        <v>376</v>
      </c>
      <c r="J228" s="40">
        <v>16438</v>
      </c>
      <c r="K228" s="41" t="s">
        <v>415</v>
      </c>
      <c r="L228" s="41" t="s">
        <v>27</v>
      </c>
      <c r="M228" s="41">
        <v>130</v>
      </c>
      <c r="N228" s="41">
        <v>89</v>
      </c>
      <c r="O228" s="41">
        <v>455</v>
      </c>
      <c r="P228" s="41">
        <v>265</v>
      </c>
      <c r="Q228" s="41">
        <v>4869</v>
      </c>
      <c r="R228" s="41">
        <v>2667</v>
      </c>
      <c r="S228" s="41">
        <v>0.85</v>
      </c>
      <c r="T228" s="41" t="s">
        <v>28</v>
      </c>
      <c r="U228" s="41">
        <v>1191</v>
      </c>
      <c r="V228" s="26"/>
      <c r="W228" s="26"/>
      <c r="X228" s="26"/>
      <c r="Y228" s="26"/>
      <c r="Z228" s="26"/>
    </row>
    <row r="229" spans="1:27" s="4" customFormat="1" ht="24">
      <c r="A229" s="49"/>
      <c r="B229" s="54" t="s">
        <v>1019</v>
      </c>
      <c r="C229" s="50" t="s">
        <v>1333</v>
      </c>
      <c r="D229" s="51"/>
      <c r="E229" s="52"/>
      <c r="F229" s="51"/>
      <c r="G229" s="51" t="s">
        <v>1169</v>
      </c>
      <c r="H229" s="51"/>
      <c r="I229" s="51"/>
      <c r="J229" s="51" t="s">
        <v>1170</v>
      </c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3"/>
      <c r="W229" s="53"/>
      <c r="X229" s="53"/>
      <c r="Y229" s="53"/>
      <c r="Z229" s="53"/>
      <c r="AA229" s="4">
        <f>ROUND((130%*0.85*100),0)</f>
        <v>111</v>
      </c>
    </row>
    <row r="230" spans="1:27" s="4" customFormat="1" ht="24">
      <c r="A230" s="49"/>
      <c r="B230" s="54" t="s">
        <v>1022</v>
      </c>
      <c r="C230" s="50" t="s">
        <v>1334</v>
      </c>
      <c r="D230" s="51"/>
      <c r="E230" s="52"/>
      <c r="F230" s="51"/>
      <c r="G230" s="51" t="s">
        <v>1171</v>
      </c>
      <c r="H230" s="51"/>
      <c r="I230" s="51"/>
      <c r="J230" s="51" t="s">
        <v>1172</v>
      </c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3"/>
      <c r="W230" s="53"/>
      <c r="X230" s="53"/>
      <c r="Y230" s="53"/>
      <c r="Z230" s="53"/>
      <c r="AA230" s="4">
        <f>ROUND((89%*(0.85*0.8)*100),0)</f>
        <v>61</v>
      </c>
    </row>
    <row r="231" spans="1:26" ht="60">
      <c r="A231" s="37">
        <v>87</v>
      </c>
      <c r="B231" s="38" t="s">
        <v>409</v>
      </c>
      <c r="C231" s="39">
        <v>1</v>
      </c>
      <c r="D231" s="40">
        <v>465.87</v>
      </c>
      <c r="E231" s="41" t="s">
        <v>355</v>
      </c>
      <c r="F231" s="40">
        <v>44.4</v>
      </c>
      <c r="G231" s="40" t="s">
        <v>416</v>
      </c>
      <c r="H231" s="40" t="s">
        <v>417</v>
      </c>
      <c r="I231" s="40">
        <v>44</v>
      </c>
      <c r="J231" s="40">
        <v>2047</v>
      </c>
      <c r="K231" s="41" t="s">
        <v>418</v>
      </c>
      <c r="L231" s="41" t="s">
        <v>27</v>
      </c>
      <c r="M231" s="41">
        <v>130</v>
      </c>
      <c r="N231" s="41">
        <v>89</v>
      </c>
      <c r="O231" s="41">
        <v>56</v>
      </c>
      <c r="P231" s="41">
        <v>33</v>
      </c>
      <c r="Q231" s="41">
        <v>593</v>
      </c>
      <c r="R231" s="41">
        <v>325</v>
      </c>
      <c r="S231" s="41">
        <v>0.85</v>
      </c>
      <c r="T231" s="41" t="s">
        <v>28</v>
      </c>
      <c r="U231" s="41">
        <v>138</v>
      </c>
      <c r="V231" s="26"/>
      <c r="W231" s="26"/>
      <c r="X231" s="26"/>
      <c r="Y231" s="26"/>
      <c r="Z231" s="26"/>
    </row>
    <row r="232" spans="1:27" s="4" customFormat="1" ht="24">
      <c r="A232" s="49"/>
      <c r="B232" s="54" t="s">
        <v>1019</v>
      </c>
      <c r="C232" s="50" t="s">
        <v>1333</v>
      </c>
      <c r="D232" s="51"/>
      <c r="E232" s="52"/>
      <c r="F232" s="51"/>
      <c r="G232" s="51" t="s">
        <v>1173</v>
      </c>
      <c r="H232" s="51"/>
      <c r="I232" s="51"/>
      <c r="J232" s="51" t="s">
        <v>1174</v>
      </c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3"/>
      <c r="W232" s="53"/>
      <c r="X232" s="53"/>
      <c r="Y232" s="53"/>
      <c r="Z232" s="53"/>
      <c r="AA232" s="4">
        <f>ROUND((130%*0.85*100),0)</f>
        <v>111</v>
      </c>
    </row>
    <row r="233" spans="1:27" s="4" customFormat="1" ht="24">
      <c r="A233" s="49"/>
      <c r="B233" s="54" t="s">
        <v>1022</v>
      </c>
      <c r="C233" s="50" t="s">
        <v>1334</v>
      </c>
      <c r="D233" s="51"/>
      <c r="E233" s="52"/>
      <c r="F233" s="51"/>
      <c r="G233" s="51" t="s">
        <v>1030</v>
      </c>
      <c r="H233" s="51"/>
      <c r="I233" s="51"/>
      <c r="J233" s="51" t="s">
        <v>1108</v>
      </c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3"/>
      <c r="W233" s="53"/>
      <c r="X233" s="53"/>
      <c r="Y233" s="53"/>
      <c r="Z233" s="53"/>
      <c r="AA233" s="4">
        <f>ROUND((89%*(0.85*0.8)*100),0)</f>
        <v>61</v>
      </c>
    </row>
    <row r="234" spans="1:26" ht="60">
      <c r="A234" s="32">
        <v>88</v>
      </c>
      <c r="B234" s="33" t="s">
        <v>419</v>
      </c>
      <c r="C234" s="34">
        <v>1</v>
      </c>
      <c r="D234" s="35">
        <v>489.12</v>
      </c>
      <c r="E234" s="36" t="s">
        <v>420</v>
      </c>
      <c r="F234" s="35"/>
      <c r="G234" s="35">
        <v>489</v>
      </c>
      <c r="H234" s="35" t="s">
        <v>421</v>
      </c>
      <c r="I234" s="35"/>
      <c r="J234" s="35">
        <v>1690</v>
      </c>
      <c r="K234" s="36" t="s">
        <v>422</v>
      </c>
      <c r="L234" s="36" t="s">
        <v>33</v>
      </c>
      <c r="M234" s="36">
        <v>130</v>
      </c>
      <c r="N234" s="36">
        <v>89</v>
      </c>
      <c r="O234" s="36"/>
      <c r="P234" s="36"/>
      <c r="Q234" s="36"/>
      <c r="R234" s="36"/>
      <c r="S234" s="36">
        <v>0.85</v>
      </c>
      <c r="T234" s="36" t="s">
        <v>28</v>
      </c>
      <c r="U234" s="36"/>
      <c r="V234" s="26"/>
      <c r="W234" s="26"/>
      <c r="X234" s="26"/>
      <c r="Y234" s="26"/>
      <c r="Z234" s="26"/>
    </row>
    <row r="235" spans="1:26" ht="60">
      <c r="A235" s="32">
        <v>89</v>
      </c>
      <c r="B235" s="33" t="s">
        <v>423</v>
      </c>
      <c r="C235" s="34">
        <v>4</v>
      </c>
      <c r="D235" s="35">
        <v>562.22</v>
      </c>
      <c r="E235" s="36" t="s">
        <v>424</v>
      </c>
      <c r="F235" s="35"/>
      <c r="G235" s="35">
        <v>2249</v>
      </c>
      <c r="H235" s="35" t="s">
        <v>425</v>
      </c>
      <c r="I235" s="35"/>
      <c r="J235" s="35">
        <v>7639</v>
      </c>
      <c r="K235" s="36" t="s">
        <v>426</v>
      </c>
      <c r="L235" s="36" t="s">
        <v>33</v>
      </c>
      <c r="M235" s="36">
        <v>130</v>
      </c>
      <c r="N235" s="36">
        <v>89</v>
      </c>
      <c r="O235" s="36"/>
      <c r="P235" s="36"/>
      <c r="Q235" s="36"/>
      <c r="R235" s="36"/>
      <c r="S235" s="36">
        <v>0.85</v>
      </c>
      <c r="T235" s="36" t="s">
        <v>28</v>
      </c>
      <c r="U235" s="36"/>
      <c r="V235" s="26"/>
      <c r="W235" s="26"/>
      <c r="X235" s="26"/>
      <c r="Y235" s="26"/>
      <c r="Z235" s="26"/>
    </row>
    <row r="236" spans="1:26" ht="60">
      <c r="A236" s="37">
        <v>90</v>
      </c>
      <c r="B236" s="38" t="s">
        <v>427</v>
      </c>
      <c r="C236" s="39">
        <v>1</v>
      </c>
      <c r="D236" s="40">
        <v>313.82</v>
      </c>
      <c r="E236" s="41" t="s">
        <v>313</v>
      </c>
      <c r="F236" s="40">
        <v>28.74</v>
      </c>
      <c r="G236" s="40" t="s">
        <v>314</v>
      </c>
      <c r="H236" s="40" t="s">
        <v>315</v>
      </c>
      <c r="I236" s="40">
        <v>29</v>
      </c>
      <c r="J236" s="40">
        <v>1166</v>
      </c>
      <c r="K236" s="41" t="s">
        <v>316</v>
      </c>
      <c r="L236" s="41" t="s">
        <v>27</v>
      </c>
      <c r="M236" s="41">
        <v>130</v>
      </c>
      <c r="N236" s="41">
        <v>89</v>
      </c>
      <c r="O236" s="41">
        <v>36</v>
      </c>
      <c r="P236" s="41">
        <v>21</v>
      </c>
      <c r="Q236" s="41">
        <v>387</v>
      </c>
      <c r="R236" s="41">
        <v>212</v>
      </c>
      <c r="S236" s="41">
        <v>0.85</v>
      </c>
      <c r="T236" s="41" t="s">
        <v>28</v>
      </c>
      <c r="U236" s="41">
        <v>91</v>
      </c>
      <c r="V236" s="26"/>
      <c r="W236" s="26"/>
      <c r="X236" s="26"/>
      <c r="Y236" s="26"/>
      <c r="Z236" s="26"/>
    </row>
    <row r="237" spans="1:27" s="4" customFormat="1" ht="24">
      <c r="A237" s="49"/>
      <c r="B237" s="54" t="s">
        <v>1019</v>
      </c>
      <c r="C237" s="50" t="s">
        <v>1333</v>
      </c>
      <c r="D237" s="51"/>
      <c r="E237" s="52"/>
      <c r="F237" s="51"/>
      <c r="G237" s="51" t="s">
        <v>1034</v>
      </c>
      <c r="H237" s="51"/>
      <c r="I237" s="51"/>
      <c r="J237" s="51" t="s">
        <v>1124</v>
      </c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3"/>
      <c r="W237" s="53"/>
      <c r="X237" s="53"/>
      <c r="Y237" s="53"/>
      <c r="Z237" s="53"/>
      <c r="AA237" s="4">
        <f>ROUND((130%*0.85*100),0)</f>
        <v>111</v>
      </c>
    </row>
    <row r="238" spans="1:27" s="4" customFormat="1" ht="24">
      <c r="A238" s="49"/>
      <c r="B238" s="54" t="s">
        <v>1022</v>
      </c>
      <c r="C238" s="50" t="s">
        <v>1334</v>
      </c>
      <c r="D238" s="51"/>
      <c r="E238" s="52"/>
      <c r="F238" s="51"/>
      <c r="G238" s="51" t="s">
        <v>1050</v>
      </c>
      <c r="H238" s="51"/>
      <c r="I238" s="51"/>
      <c r="J238" s="51" t="s">
        <v>1125</v>
      </c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3"/>
      <c r="W238" s="53"/>
      <c r="X238" s="53"/>
      <c r="Y238" s="53"/>
      <c r="Z238" s="53"/>
      <c r="AA238" s="4">
        <f>ROUND((89%*(0.85*0.8)*100),0)</f>
        <v>61</v>
      </c>
    </row>
    <row r="239" spans="1:26" ht="60">
      <c r="A239" s="37">
        <v>91</v>
      </c>
      <c r="B239" s="38" t="s">
        <v>428</v>
      </c>
      <c r="C239" s="39">
        <v>1</v>
      </c>
      <c r="D239" s="40">
        <v>465.68</v>
      </c>
      <c r="E239" s="41" t="s">
        <v>364</v>
      </c>
      <c r="F239" s="40">
        <v>47.04</v>
      </c>
      <c r="G239" s="40" t="s">
        <v>429</v>
      </c>
      <c r="H239" s="40" t="s">
        <v>430</v>
      </c>
      <c r="I239" s="40">
        <v>47</v>
      </c>
      <c r="J239" s="40">
        <v>2055</v>
      </c>
      <c r="K239" s="41" t="s">
        <v>431</v>
      </c>
      <c r="L239" s="41" t="s">
        <v>27</v>
      </c>
      <c r="M239" s="41">
        <v>130</v>
      </c>
      <c r="N239" s="41">
        <v>89</v>
      </c>
      <c r="O239" s="41">
        <v>57</v>
      </c>
      <c r="P239" s="41">
        <v>33</v>
      </c>
      <c r="Q239" s="41">
        <v>609</v>
      </c>
      <c r="R239" s="41">
        <v>333</v>
      </c>
      <c r="S239" s="41">
        <v>0.85</v>
      </c>
      <c r="T239" s="41" t="s">
        <v>28</v>
      </c>
      <c r="U239" s="41">
        <v>149</v>
      </c>
      <c r="V239" s="26"/>
      <c r="W239" s="26"/>
      <c r="X239" s="26"/>
      <c r="Y239" s="26"/>
      <c r="Z239" s="26"/>
    </row>
    <row r="240" spans="1:27" s="4" customFormat="1" ht="24">
      <c r="A240" s="49"/>
      <c r="B240" s="54" t="s">
        <v>1019</v>
      </c>
      <c r="C240" s="50" t="s">
        <v>1333</v>
      </c>
      <c r="D240" s="51"/>
      <c r="E240" s="52"/>
      <c r="F240" s="51"/>
      <c r="G240" s="51" t="s">
        <v>1028</v>
      </c>
      <c r="H240" s="51"/>
      <c r="I240" s="51"/>
      <c r="J240" s="51" t="s">
        <v>1029</v>
      </c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3"/>
      <c r="W240" s="53"/>
      <c r="X240" s="53"/>
      <c r="Y240" s="53"/>
      <c r="Z240" s="53"/>
      <c r="AA240" s="4">
        <f>ROUND((130%*0.85*100),0)</f>
        <v>111</v>
      </c>
    </row>
    <row r="241" spans="1:27" s="4" customFormat="1" ht="24">
      <c r="A241" s="49"/>
      <c r="B241" s="54" t="s">
        <v>1022</v>
      </c>
      <c r="C241" s="50" t="s">
        <v>1334</v>
      </c>
      <c r="D241" s="51"/>
      <c r="E241" s="52"/>
      <c r="F241" s="51"/>
      <c r="G241" s="51" t="s">
        <v>1030</v>
      </c>
      <c r="H241" s="51"/>
      <c r="I241" s="51"/>
      <c r="J241" s="51" t="s">
        <v>1031</v>
      </c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3"/>
      <c r="W241" s="53"/>
      <c r="X241" s="53"/>
      <c r="Y241" s="53"/>
      <c r="Z241" s="53"/>
      <c r="AA241" s="4">
        <f>ROUND((89%*(0.85*0.8)*100),0)</f>
        <v>61</v>
      </c>
    </row>
    <row r="242" spans="1:26" ht="60">
      <c r="A242" s="32">
        <v>92</v>
      </c>
      <c r="B242" s="33" t="s">
        <v>432</v>
      </c>
      <c r="C242" s="34">
        <v>3</v>
      </c>
      <c r="D242" s="35">
        <v>103.75</v>
      </c>
      <c r="E242" s="36" t="s">
        <v>433</v>
      </c>
      <c r="F242" s="35"/>
      <c r="G242" s="35">
        <v>311</v>
      </c>
      <c r="H242" s="35" t="s">
        <v>434</v>
      </c>
      <c r="I242" s="35"/>
      <c r="J242" s="35">
        <v>734</v>
      </c>
      <c r="K242" s="36" t="s">
        <v>435</v>
      </c>
      <c r="L242" s="36" t="s">
        <v>33</v>
      </c>
      <c r="M242" s="36">
        <v>130</v>
      </c>
      <c r="N242" s="36">
        <v>89</v>
      </c>
      <c r="O242" s="36"/>
      <c r="P242" s="36"/>
      <c r="Q242" s="36"/>
      <c r="R242" s="36"/>
      <c r="S242" s="36">
        <v>0.85</v>
      </c>
      <c r="T242" s="36" t="s">
        <v>28</v>
      </c>
      <c r="U242" s="36"/>
      <c r="V242" s="26"/>
      <c r="W242" s="26"/>
      <c r="X242" s="26"/>
      <c r="Y242" s="26"/>
      <c r="Z242" s="26"/>
    </row>
    <row r="243" spans="1:26" ht="60">
      <c r="A243" s="37">
        <v>93</v>
      </c>
      <c r="B243" s="38" t="s">
        <v>312</v>
      </c>
      <c r="C243" s="39">
        <v>3</v>
      </c>
      <c r="D243" s="40">
        <v>313.82</v>
      </c>
      <c r="E243" s="41" t="s">
        <v>313</v>
      </c>
      <c r="F243" s="40">
        <v>28.74</v>
      </c>
      <c r="G243" s="40" t="s">
        <v>327</v>
      </c>
      <c r="H243" s="40" t="s">
        <v>328</v>
      </c>
      <c r="I243" s="40">
        <v>86</v>
      </c>
      <c r="J243" s="40">
        <v>3499</v>
      </c>
      <c r="K243" s="41" t="s">
        <v>329</v>
      </c>
      <c r="L243" s="41" t="s">
        <v>27</v>
      </c>
      <c r="M243" s="41">
        <v>130</v>
      </c>
      <c r="N243" s="41">
        <v>89</v>
      </c>
      <c r="O243" s="41">
        <v>108</v>
      </c>
      <c r="P243" s="41">
        <v>63</v>
      </c>
      <c r="Q243" s="41">
        <v>1159</v>
      </c>
      <c r="R243" s="41">
        <v>635</v>
      </c>
      <c r="S243" s="41">
        <v>0.85</v>
      </c>
      <c r="T243" s="41" t="s">
        <v>28</v>
      </c>
      <c r="U243" s="41">
        <v>273</v>
      </c>
      <c r="V243" s="26"/>
      <c r="W243" s="26"/>
      <c r="X243" s="26"/>
      <c r="Y243" s="26"/>
      <c r="Z243" s="26"/>
    </row>
    <row r="244" spans="1:27" s="4" customFormat="1" ht="24">
      <c r="A244" s="49"/>
      <c r="B244" s="54" t="s">
        <v>1019</v>
      </c>
      <c r="C244" s="50" t="s">
        <v>1333</v>
      </c>
      <c r="D244" s="51"/>
      <c r="E244" s="52"/>
      <c r="F244" s="51"/>
      <c r="G244" s="51" t="s">
        <v>1053</v>
      </c>
      <c r="H244" s="51"/>
      <c r="I244" s="51"/>
      <c r="J244" s="51" t="s">
        <v>1129</v>
      </c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3"/>
      <c r="W244" s="53"/>
      <c r="X244" s="53"/>
      <c r="Y244" s="53"/>
      <c r="Z244" s="53"/>
      <c r="AA244" s="4">
        <f>ROUND((130%*0.85*100),0)</f>
        <v>111</v>
      </c>
    </row>
    <row r="245" spans="1:27" s="4" customFormat="1" ht="24">
      <c r="A245" s="49"/>
      <c r="B245" s="54" t="s">
        <v>1022</v>
      </c>
      <c r="C245" s="50" t="s">
        <v>1334</v>
      </c>
      <c r="D245" s="51"/>
      <c r="E245" s="52"/>
      <c r="F245" s="51"/>
      <c r="G245" s="51" t="s">
        <v>1059</v>
      </c>
      <c r="H245" s="51"/>
      <c r="I245" s="51"/>
      <c r="J245" s="51" t="s">
        <v>1130</v>
      </c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3"/>
      <c r="W245" s="53"/>
      <c r="X245" s="53"/>
      <c r="Y245" s="53"/>
      <c r="Z245" s="53"/>
      <c r="AA245" s="4">
        <f>ROUND((89%*(0.85*0.8)*100),0)</f>
        <v>61</v>
      </c>
    </row>
    <row r="246" spans="1:26" ht="60">
      <c r="A246" s="32">
        <v>94</v>
      </c>
      <c r="B246" s="33" t="s">
        <v>436</v>
      </c>
      <c r="C246" s="34">
        <v>1</v>
      </c>
      <c r="D246" s="35">
        <v>700</v>
      </c>
      <c r="E246" s="36" t="s">
        <v>68</v>
      </c>
      <c r="F246" s="35"/>
      <c r="G246" s="35">
        <v>700</v>
      </c>
      <c r="H246" s="35" t="s">
        <v>68</v>
      </c>
      <c r="I246" s="35"/>
      <c r="J246" s="35">
        <v>2196</v>
      </c>
      <c r="K246" s="36" t="s">
        <v>69</v>
      </c>
      <c r="L246" s="36" t="s">
        <v>33</v>
      </c>
      <c r="M246" s="36">
        <v>130</v>
      </c>
      <c r="N246" s="36">
        <v>89</v>
      </c>
      <c r="O246" s="36"/>
      <c r="P246" s="36"/>
      <c r="Q246" s="36"/>
      <c r="R246" s="36"/>
      <c r="S246" s="36">
        <v>0.85</v>
      </c>
      <c r="T246" s="36" t="s">
        <v>28</v>
      </c>
      <c r="U246" s="36"/>
      <c r="V246" s="26"/>
      <c r="W246" s="26"/>
      <c r="X246" s="26"/>
      <c r="Y246" s="26"/>
      <c r="Z246" s="26"/>
    </row>
    <row r="247" spans="1:26" ht="36">
      <c r="A247" s="32">
        <v>95</v>
      </c>
      <c r="B247" s="33" t="s">
        <v>437</v>
      </c>
      <c r="C247" s="34">
        <v>1</v>
      </c>
      <c r="D247" s="35">
        <v>700</v>
      </c>
      <c r="E247" s="36" t="s">
        <v>68</v>
      </c>
      <c r="F247" s="35"/>
      <c r="G247" s="35">
        <v>700</v>
      </c>
      <c r="H247" s="35" t="s">
        <v>68</v>
      </c>
      <c r="I247" s="35"/>
      <c r="J247" s="35">
        <v>2199</v>
      </c>
      <c r="K247" s="36" t="s">
        <v>438</v>
      </c>
      <c r="L247" s="36" t="s">
        <v>33</v>
      </c>
      <c r="M247" s="36">
        <v>130</v>
      </c>
      <c r="N247" s="36">
        <v>89</v>
      </c>
      <c r="O247" s="36"/>
      <c r="P247" s="36"/>
      <c r="Q247" s="36"/>
      <c r="R247" s="36"/>
      <c r="S247" s="36">
        <v>0.85</v>
      </c>
      <c r="T247" s="36" t="s">
        <v>28</v>
      </c>
      <c r="U247" s="36"/>
      <c r="V247" s="26"/>
      <c r="W247" s="26"/>
      <c r="X247" s="26"/>
      <c r="Y247" s="26"/>
      <c r="Z247" s="26"/>
    </row>
    <row r="248" spans="1:26" ht="36">
      <c r="A248" s="32">
        <v>96</v>
      </c>
      <c r="B248" s="33" t="s">
        <v>439</v>
      </c>
      <c r="C248" s="34">
        <v>1</v>
      </c>
      <c r="D248" s="35">
        <v>975</v>
      </c>
      <c r="E248" s="36" t="s">
        <v>74</v>
      </c>
      <c r="F248" s="35"/>
      <c r="G248" s="35">
        <v>975</v>
      </c>
      <c r="H248" s="35" t="s">
        <v>74</v>
      </c>
      <c r="I248" s="35"/>
      <c r="J248" s="35">
        <v>3524</v>
      </c>
      <c r="K248" s="36" t="s">
        <v>440</v>
      </c>
      <c r="L248" s="36" t="s">
        <v>33</v>
      </c>
      <c r="M248" s="36">
        <v>130</v>
      </c>
      <c r="N248" s="36">
        <v>89</v>
      </c>
      <c r="O248" s="36"/>
      <c r="P248" s="36"/>
      <c r="Q248" s="36"/>
      <c r="R248" s="36"/>
      <c r="S248" s="36">
        <v>0.85</v>
      </c>
      <c r="T248" s="36" t="s">
        <v>28</v>
      </c>
      <c r="U248" s="36"/>
      <c r="V248" s="26"/>
      <c r="W248" s="26"/>
      <c r="X248" s="26"/>
      <c r="Y248" s="26"/>
      <c r="Z248" s="26"/>
    </row>
    <row r="249" spans="1:26" ht="60">
      <c r="A249" s="37">
        <v>97</v>
      </c>
      <c r="B249" s="38" t="s">
        <v>441</v>
      </c>
      <c r="C249" s="39">
        <v>1</v>
      </c>
      <c r="D249" s="40">
        <v>313.82</v>
      </c>
      <c r="E249" s="41" t="s">
        <v>313</v>
      </c>
      <c r="F249" s="40">
        <v>28.74</v>
      </c>
      <c r="G249" s="40" t="s">
        <v>314</v>
      </c>
      <c r="H249" s="40" t="s">
        <v>315</v>
      </c>
      <c r="I249" s="40">
        <v>29</v>
      </c>
      <c r="J249" s="40">
        <v>1166</v>
      </c>
      <c r="K249" s="41" t="s">
        <v>316</v>
      </c>
      <c r="L249" s="41" t="s">
        <v>27</v>
      </c>
      <c r="M249" s="41">
        <v>130</v>
      </c>
      <c r="N249" s="41">
        <v>89</v>
      </c>
      <c r="O249" s="41">
        <v>36</v>
      </c>
      <c r="P249" s="41">
        <v>21</v>
      </c>
      <c r="Q249" s="41">
        <v>387</v>
      </c>
      <c r="R249" s="41">
        <v>212</v>
      </c>
      <c r="S249" s="41">
        <v>0.85</v>
      </c>
      <c r="T249" s="41" t="s">
        <v>28</v>
      </c>
      <c r="U249" s="41">
        <v>91</v>
      </c>
      <c r="V249" s="26"/>
      <c r="W249" s="26"/>
      <c r="X249" s="26"/>
      <c r="Y249" s="26"/>
      <c r="Z249" s="26"/>
    </row>
    <row r="250" spans="1:27" s="4" customFormat="1" ht="24">
      <c r="A250" s="49"/>
      <c r="B250" s="54" t="s">
        <v>1019</v>
      </c>
      <c r="C250" s="50" t="s">
        <v>1333</v>
      </c>
      <c r="D250" s="51"/>
      <c r="E250" s="52"/>
      <c r="F250" s="51"/>
      <c r="G250" s="51" t="s">
        <v>1034</v>
      </c>
      <c r="H250" s="51"/>
      <c r="I250" s="51"/>
      <c r="J250" s="51" t="s">
        <v>1124</v>
      </c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3"/>
      <c r="W250" s="53"/>
      <c r="X250" s="53"/>
      <c r="Y250" s="53"/>
      <c r="Z250" s="53"/>
      <c r="AA250" s="4">
        <f>ROUND((130%*0.85*100),0)</f>
        <v>111</v>
      </c>
    </row>
    <row r="251" spans="1:27" s="4" customFormat="1" ht="24">
      <c r="A251" s="49"/>
      <c r="B251" s="54" t="s">
        <v>1022</v>
      </c>
      <c r="C251" s="50" t="s">
        <v>1334</v>
      </c>
      <c r="D251" s="51"/>
      <c r="E251" s="52"/>
      <c r="F251" s="51"/>
      <c r="G251" s="51" t="s">
        <v>1050</v>
      </c>
      <c r="H251" s="51"/>
      <c r="I251" s="51"/>
      <c r="J251" s="51" t="s">
        <v>1125</v>
      </c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3"/>
      <c r="W251" s="53"/>
      <c r="X251" s="53"/>
      <c r="Y251" s="53"/>
      <c r="Z251" s="53"/>
      <c r="AA251" s="4">
        <f>ROUND((89%*(0.85*0.8)*100),0)</f>
        <v>61</v>
      </c>
    </row>
    <row r="252" spans="1:26" ht="60">
      <c r="A252" s="32">
        <v>98</v>
      </c>
      <c r="B252" s="33" t="s">
        <v>73</v>
      </c>
      <c r="C252" s="34">
        <v>1</v>
      </c>
      <c r="D252" s="35">
        <v>975</v>
      </c>
      <c r="E252" s="36" t="s">
        <v>74</v>
      </c>
      <c r="F252" s="35"/>
      <c r="G252" s="35">
        <v>975</v>
      </c>
      <c r="H252" s="35" t="s">
        <v>74</v>
      </c>
      <c r="I252" s="35"/>
      <c r="J252" s="35">
        <v>3519</v>
      </c>
      <c r="K252" s="36" t="s">
        <v>75</v>
      </c>
      <c r="L252" s="36" t="s">
        <v>33</v>
      </c>
      <c r="M252" s="36">
        <v>130</v>
      </c>
      <c r="N252" s="36">
        <v>89</v>
      </c>
      <c r="O252" s="36"/>
      <c r="P252" s="36"/>
      <c r="Q252" s="36"/>
      <c r="R252" s="36"/>
      <c r="S252" s="36">
        <v>0.85</v>
      </c>
      <c r="T252" s="36" t="s">
        <v>28</v>
      </c>
      <c r="U252" s="36"/>
      <c r="V252" s="26"/>
      <c r="W252" s="26"/>
      <c r="X252" s="26"/>
      <c r="Y252" s="26"/>
      <c r="Z252" s="26"/>
    </row>
    <row r="253" spans="1:26" ht="60">
      <c r="A253" s="37">
        <v>99</v>
      </c>
      <c r="B253" s="38" t="s">
        <v>363</v>
      </c>
      <c r="C253" s="39">
        <v>1</v>
      </c>
      <c r="D253" s="40">
        <v>465.68</v>
      </c>
      <c r="E253" s="41" t="s">
        <v>364</v>
      </c>
      <c r="F253" s="40">
        <v>47.04</v>
      </c>
      <c r="G253" s="40" t="s">
        <v>429</v>
      </c>
      <c r="H253" s="40" t="s">
        <v>430</v>
      </c>
      <c r="I253" s="40">
        <v>47</v>
      </c>
      <c r="J253" s="40">
        <v>2055</v>
      </c>
      <c r="K253" s="41" t="s">
        <v>431</v>
      </c>
      <c r="L253" s="41" t="s">
        <v>27</v>
      </c>
      <c r="M253" s="41">
        <v>130</v>
      </c>
      <c r="N253" s="41">
        <v>89</v>
      </c>
      <c r="O253" s="41">
        <v>57</v>
      </c>
      <c r="P253" s="41">
        <v>33</v>
      </c>
      <c r="Q253" s="41">
        <v>609</v>
      </c>
      <c r="R253" s="41">
        <v>333</v>
      </c>
      <c r="S253" s="41">
        <v>0.85</v>
      </c>
      <c r="T253" s="41" t="s">
        <v>28</v>
      </c>
      <c r="U253" s="41">
        <v>149</v>
      </c>
      <c r="V253" s="26"/>
      <c r="W253" s="26"/>
      <c r="X253" s="26"/>
      <c r="Y253" s="26"/>
      <c r="Z253" s="26"/>
    </row>
    <row r="254" spans="1:27" s="4" customFormat="1" ht="24">
      <c r="A254" s="49"/>
      <c r="B254" s="54" t="s">
        <v>1019</v>
      </c>
      <c r="C254" s="50" t="s">
        <v>1333</v>
      </c>
      <c r="D254" s="51"/>
      <c r="E254" s="52"/>
      <c r="F254" s="51"/>
      <c r="G254" s="51" t="s">
        <v>1028</v>
      </c>
      <c r="H254" s="51"/>
      <c r="I254" s="51"/>
      <c r="J254" s="51" t="s">
        <v>1029</v>
      </c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3"/>
      <c r="W254" s="53"/>
      <c r="X254" s="53"/>
      <c r="Y254" s="53"/>
      <c r="Z254" s="53"/>
      <c r="AA254" s="4">
        <f>ROUND((130%*0.85*100),0)</f>
        <v>111</v>
      </c>
    </row>
    <row r="255" spans="1:27" s="4" customFormat="1" ht="24">
      <c r="A255" s="49"/>
      <c r="B255" s="54" t="s">
        <v>1022</v>
      </c>
      <c r="C255" s="50" t="s">
        <v>1334</v>
      </c>
      <c r="D255" s="51"/>
      <c r="E255" s="52"/>
      <c r="F255" s="51"/>
      <c r="G255" s="51" t="s">
        <v>1030</v>
      </c>
      <c r="H255" s="51"/>
      <c r="I255" s="51"/>
      <c r="J255" s="51" t="s">
        <v>1031</v>
      </c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3"/>
      <c r="W255" s="53"/>
      <c r="X255" s="53"/>
      <c r="Y255" s="53"/>
      <c r="Z255" s="53"/>
      <c r="AA255" s="4">
        <f>ROUND((89%*(0.85*0.8)*100),0)</f>
        <v>61</v>
      </c>
    </row>
    <row r="256" spans="1:26" ht="72">
      <c r="A256" s="37">
        <v>100</v>
      </c>
      <c r="B256" s="38" t="s">
        <v>442</v>
      </c>
      <c r="C256" s="39">
        <v>3</v>
      </c>
      <c r="D256" s="40">
        <v>33.98</v>
      </c>
      <c r="E256" s="41" t="s">
        <v>443</v>
      </c>
      <c r="F256" s="40">
        <v>12.49</v>
      </c>
      <c r="G256" s="40" t="s">
        <v>444</v>
      </c>
      <c r="H256" s="40" t="s">
        <v>445</v>
      </c>
      <c r="I256" s="40">
        <v>37</v>
      </c>
      <c r="J256" s="40">
        <v>844</v>
      </c>
      <c r="K256" s="41" t="s">
        <v>446</v>
      </c>
      <c r="L256" s="41" t="s">
        <v>27</v>
      </c>
      <c r="M256" s="41">
        <v>130</v>
      </c>
      <c r="N256" s="41">
        <v>89</v>
      </c>
      <c r="O256" s="41">
        <v>72</v>
      </c>
      <c r="P256" s="41">
        <v>42</v>
      </c>
      <c r="Q256" s="41">
        <v>765</v>
      </c>
      <c r="R256" s="41">
        <v>419</v>
      </c>
      <c r="S256" s="41">
        <v>0.85</v>
      </c>
      <c r="T256" s="41" t="s">
        <v>28</v>
      </c>
      <c r="U256" s="41">
        <v>113</v>
      </c>
      <c r="V256" s="26"/>
      <c r="W256" s="26"/>
      <c r="X256" s="26"/>
      <c r="Y256" s="26"/>
      <c r="Z256" s="26"/>
    </row>
    <row r="257" spans="1:27" s="4" customFormat="1" ht="24">
      <c r="A257" s="49"/>
      <c r="B257" s="54" t="s">
        <v>1019</v>
      </c>
      <c r="C257" s="50" t="s">
        <v>1333</v>
      </c>
      <c r="D257" s="51"/>
      <c r="E257" s="52"/>
      <c r="F257" s="51"/>
      <c r="G257" s="51" t="s">
        <v>1175</v>
      </c>
      <c r="H257" s="51"/>
      <c r="I257" s="51"/>
      <c r="J257" s="51" t="s">
        <v>1176</v>
      </c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3"/>
      <c r="W257" s="53"/>
      <c r="X257" s="53"/>
      <c r="Y257" s="53"/>
      <c r="Z257" s="53"/>
      <c r="AA257" s="4">
        <f>ROUND((130%*0.85*100),0)</f>
        <v>111</v>
      </c>
    </row>
    <row r="258" spans="1:27" s="4" customFormat="1" ht="24">
      <c r="A258" s="49"/>
      <c r="B258" s="54" t="s">
        <v>1022</v>
      </c>
      <c r="C258" s="50" t="s">
        <v>1334</v>
      </c>
      <c r="D258" s="51"/>
      <c r="E258" s="52"/>
      <c r="F258" s="51"/>
      <c r="G258" s="51" t="s">
        <v>1067</v>
      </c>
      <c r="H258" s="51"/>
      <c r="I258" s="51"/>
      <c r="J258" s="51" t="s">
        <v>1177</v>
      </c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3"/>
      <c r="W258" s="53"/>
      <c r="X258" s="53"/>
      <c r="Y258" s="53"/>
      <c r="Z258" s="53"/>
      <c r="AA258" s="4">
        <f>ROUND((89%*(0.85*0.8)*100),0)</f>
        <v>61</v>
      </c>
    </row>
    <row r="259" spans="1:26" ht="48">
      <c r="A259" s="32">
        <v>101</v>
      </c>
      <c r="B259" s="33" t="s">
        <v>447</v>
      </c>
      <c r="C259" s="34">
        <v>3</v>
      </c>
      <c r="D259" s="35">
        <v>758.88</v>
      </c>
      <c r="E259" s="36" t="s">
        <v>448</v>
      </c>
      <c r="F259" s="35"/>
      <c r="G259" s="35">
        <v>2277</v>
      </c>
      <c r="H259" s="35" t="s">
        <v>449</v>
      </c>
      <c r="I259" s="35"/>
      <c r="J259" s="35">
        <v>6149</v>
      </c>
      <c r="K259" s="36" t="s">
        <v>450</v>
      </c>
      <c r="L259" s="36" t="s">
        <v>33</v>
      </c>
      <c r="M259" s="36">
        <v>130</v>
      </c>
      <c r="N259" s="36">
        <v>89</v>
      </c>
      <c r="O259" s="36"/>
      <c r="P259" s="36"/>
      <c r="Q259" s="36"/>
      <c r="R259" s="36"/>
      <c r="S259" s="36">
        <v>0.85</v>
      </c>
      <c r="T259" s="36" t="s">
        <v>28</v>
      </c>
      <c r="U259" s="36"/>
      <c r="V259" s="26"/>
      <c r="W259" s="26"/>
      <c r="X259" s="26"/>
      <c r="Y259" s="26"/>
      <c r="Z259" s="26"/>
    </row>
    <row r="260" spans="1:26" ht="60">
      <c r="A260" s="37">
        <v>102</v>
      </c>
      <c r="B260" s="38" t="s">
        <v>384</v>
      </c>
      <c r="C260" s="39">
        <v>1</v>
      </c>
      <c r="D260" s="40">
        <v>212.27</v>
      </c>
      <c r="E260" s="41" t="s">
        <v>373</v>
      </c>
      <c r="F260" s="40">
        <v>16.07</v>
      </c>
      <c r="G260" s="40" t="s">
        <v>451</v>
      </c>
      <c r="H260" s="40" t="s">
        <v>452</v>
      </c>
      <c r="I260" s="40">
        <v>16</v>
      </c>
      <c r="J260" s="40">
        <v>607</v>
      </c>
      <c r="K260" s="41" t="s">
        <v>453</v>
      </c>
      <c r="L260" s="41" t="s">
        <v>27</v>
      </c>
      <c r="M260" s="41">
        <v>130</v>
      </c>
      <c r="N260" s="41">
        <v>89</v>
      </c>
      <c r="O260" s="41">
        <v>23</v>
      </c>
      <c r="P260" s="41">
        <v>14</v>
      </c>
      <c r="Q260" s="41">
        <v>245</v>
      </c>
      <c r="R260" s="41">
        <v>134</v>
      </c>
      <c r="S260" s="41">
        <v>0.85</v>
      </c>
      <c r="T260" s="41" t="s">
        <v>28</v>
      </c>
      <c r="U260" s="41">
        <v>51</v>
      </c>
      <c r="V260" s="26"/>
      <c r="W260" s="26"/>
      <c r="X260" s="26"/>
      <c r="Y260" s="26"/>
      <c r="Z260" s="26"/>
    </row>
    <row r="261" spans="1:27" s="4" customFormat="1" ht="24">
      <c r="A261" s="49"/>
      <c r="B261" s="54" t="s">
        <v>1019</v>
      </c>
      <c r="C261" s="50" t="s">
        <v>1333</v>
      </c>
      <c r="D261" s="51"/>
      <c r="E261" s="52"/>
      <c r="F261" s="51"/>
      <c r="G261" s="51" t="s">
        <v>1178</v>
      </c>
      <c r="H261" s="51"/>
      <c r="I261" s="51"/>
      <c r="J261" s="51" t="s">
        <v>1179</v>
      </c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3"/>
      <c r="W261" s="53"/>
      <c r="X261" s="53"/>
      <c r="Y261" s="53"/>
      <c r="Z261" s="53"/>
      <c r="AA261" s="4">
        <f>ROUND((130%*0.85*100),0)</f>
        <v>111</v>
      </c>
    </row>
    <row r="262" spans="1:27" s="4" customFormat="1" ht="24">
      <c r="A262" s="49"/>
      <c r="B262" s="54" t="s">
        <v>1022</v>
      </c>
      <c r="C262" s="50" t="s">
        <v>1334</v>
      </c>
      <c r="D262" s="51"/>
      <c r="E262" s="52"/>
      <c r="F262" s="51"/>
      <c r="G262" s="51" t="s">
        <v>1180</v>
      </c>
      <c r="H262" s="51"/>
      <c r="I262" s="51"/>
      <c r="J262" s="51" t="s">
        <v>1181</v>
      </c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3"/>
      <c r="W262" s="53"/>
      <c r="X262" s="53"/>
      <c r="Y262" s="53"/>
      <c r="Z262" s="53"/>
      <c r="AA262" s="4">
        <f>ROUND((89%*(0.85*0.8)*100),0)</f>
        <v>61</v>
      </c>
    </row>
    <row r="263" spans="1:26" ht="72">
      <c r="A263" s="37">
        <v>103</v>
      </c>
      <c r="B263" s="38" t="s">
        <v>454</v>
      </c>
      <c r="C263" s="39">
        <v>23</v>
      </c>
      <c r="D263" s="40">
        <v>33.98</v>
      </c>
      <c r="E263" s="41" t="s">
        <v>443</v>
      </c>
      <c r="F263" s="40">
        <v>12.49</v>
      </c>
      <c r="G263" s="40" t="s">
        <v>455</v>
      </c>
      <c r="H263" s="40" t="s">
        <v>456</v>
      </c>
      <c r="I263" s="40">
        <v>287</v>
      </c>
      <c r="J263" s="40">
        <v>6470</v>
      </c>
      <c r="K263" s="41" t="s">
        <v>457</v>
      </c>
      <c r="L263" s="41" t="s">
        <v>27</v>
      </c>
      <c r="M263" s="41">
        <v>130</v>
      </c>
      <c r="N263" s="41">
        <v>89</v>
      </c>
      <c r="O263" s="41">
        <v>549</v>
      </c>
      <c r="P263" s="41">
        <v>319</v>
      </c>
      <c r="Q263" s="41">
        <v>5862</v>
      </c>
      <c r="R263" s="41">
        <v>3211</v>
      </c>
      <c r="S263" s="41">
        <v>0.85</v>
      </c>
      <c r="T263" s="41" t="s">
        <v>28</v>
      </c>
      <c r="U263" s="41">
        <v>863</v>
      </c>
      <c r="V263" s="26"/>
      <c r="W263" s="26"/>
      <c r="X263" s="26"/>
      <c r="Y263" s="26"/>
      <c r="Z263" s="26"/>
    </row>
    <row r="264" spans="1:27" s="4" customFormat="1" ht="24">
      <c r="A264" s="49"/>
      <c r="B264" s="54" t="s">
        <v>1019</v>
      </c>
      <c r="C264" s="50" t="s">
        <v>1333</v>
      </c>
      <c r="D264" s="51"/>
      <c r="E264" s="52"/>
      <c r="F264" s="51"/>
      <c r="G264" s="51" t="s">
        <v>1182</v>
      </c>
      <c r="H264" s="51"/>
      <c r="I264" s="51"/>
      <c r="J264" s="51" t="s">
        <v>1183</v>
      </c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3"/>
      <c r="W264" s="53"/>
      <c r="X264" s="53"/>
      <c r="Y264" s="53"/>
      <c r="Z264" s="53"/>
      <c r="AA264" s="4">
        <f>ROUND((130%*0.85*100),0)</f>
        <v>111</v>
      </c>
    </row>
    <row r="265" spans="1:27" s="4" customFormat="1" ht="24">
      <c r="A265" s="49"/>
      <c r="B265" s="54" t="s">
        <v>1022</v>
      </c>
      <c r="C265" s="50" t="s">
        <v>1334</v>
      </c>
      <c r="D265" s="51"/>
      <c r="E265" s="52"/>
      <c r="F265" s="51"/>
      <c r="G265" s="51" t="s">
        <v>1184</v>
      </c>
      <c r="H265" s="51"/>
      <c r="I265" s="51"/>
      <c r="J265" s="51" t="s">
        <v>1185</v>
      </c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3"/>
      <c r="W265" s="53"/>
      <c r="X265" s="53"/>
      <c r="Y265" s="53"/>
      <c r="Z265" s="53"/>
      <c r="AA265" s="4">
        <f>ROUND((89%*(0.85*0.8)*100),0)</f>
        <v>61</v>
      </c>
    </row>
    <row r="266" spans="1:26" ht="60">
      <c r="A266" s="32">
        <v>104</v>
      </c>
      <c r="B266" s="33" t="s">
        <v>458</v>
      </c>
      <c r="C266" s="34">
        <v>23</v>
      </c>
      <c r="D266" s="35">
        <v>434</v>
      </c>
      <c r="E266" s="36" t="s">
        <v>459</v>
      </c>
      <c r="F266" s="35"/>
      <c r="G266" s="35">
        <v>9982</v>
      </c>
      <c r="H266" s="35" t="s">
        <v>460</v>
      </c>
      <c r="I266" s="35"/>
      <c r="J266" s="35">
        <v>42494</v>
      </c>
      <c r="K266" s="36" t="s">
        <v>461</v>
      </c>
      <c r="L266" s="36" t="s">
        <v>33</v>
      </c>
      <c r="M266" s="36">
        <v>130</v>
      </c>
      <c r="N266" s="36">
        <v>89</v>
      </c>
      <c r="O266" s="36"/>
      <c r="P266" s="36"/>
      <c r="Q266" s="36"/>
      <c r="R266" s="36"/>
      <c r="S266" s="36">
        <v>0.85</v>
      </c>
      <c r="T266" s="36" t="s">
        <v>28</v>
      </c>
      <c r="U266" s="36"/>
      <c r="V266" s="26"/>
      <c r="W266" s="26"/>
      <c r="X266" s="26"/>
      <c r="Y266" s="26"/>
      <c r="Z266" s="26"/>
    </row>
    <row r="267" spans="1:26" ht="60">
      <c r="A267" s="37">
        <v>105</v>
      </c>
      <c r="B267" s="38" t="s">
        <v>280</v>
      </c>
      <c r="C267" s="39">
        <v>22</v>
      </c>
      <c r="D267" s="40">
        <v>136.07</v>
      </c>
      <c r="E267" s="41" t="s">
        <v>281</v>
      </c>
      <c r="F267" s="40">
        <v>7.38</v>
      </c>
      <c r="G267" s="40" t="s">
        <v>462</v>
      </c>
      <c r="H267" s="40" t="s">
        <v>463</v>
      </c>
      <c r="I267" s="40">
        <v>162</v>
      </c>
      <c r="J267" s="40">
        <v>8227</v>
      </c>
      <c r="K267" s="41" t="s">
        <v>464</v>
      </c>
      <c r="L267" s="41" t="s">
        <v>27</v>
      </c>
      <c r="M267" s="41">
        <v>130</v>
      </c>
      <c r="N267" s="41">
        <v>89</v>
      </c>
      <c r="O267" s="41">
        <v>273</v>
      </c>
      <c r="P267" s="41">
        <v>159</v>
      </c>
      <c r="Q267" s="41">
        <v>2918</v>
      </c>
      <c r="R267" s="41">
        <v>1598</v>
      </c>
      <c r="S267" s="41">
        <v>0.85</v>
      </c>
      <c r="T267" s="41" t="s">
        <v>28</v>
      </c>
      <c r="U267" s="41">
        <v>504</v>
      </c>
      <c r="V267" s="26"/>
      <c r="W267" s="26"/>
      <c r="X267" s="26"/>
      <c r="Y267" s="26"/>
      <c r="Z267" s="26"/>
    </row>
    <row r="268" spans="1:27" s="4" customFormat="1" ht="24">
      <c r="A268" s="49"/>
      <c r="B268" s="54" t="s">
        <v>1019</v>
      </c>
      <c r="C268" s="50" t="s">
        <v>1333</v>
      </c>
      <c r="D268" s="51"/>
      <c r="E268" s="52"/>
      <c r="F268" s="51"/>
      <c r="G268" s="51" t="s">
        <v>1186</v>
      </c>
      <c r="H268" s="51"/>
      <c r="I268" s="51"/>
      <c r="J268" s="51" t="s">
        <v>1187</v>
      </c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3"/>
      <c r="W268" s="53"/>
      <c r="X268" s="53"/>
      <c r="Y268" s="53"/>
      <c r="Z268" s="53"/>
      <c r="AA268" s="4">
        <f>ROUND((130%*0.85*100),0)</f>
        <v>111</v>
      </c>
    </row>
    <row r="269" spans="1:27" s="4" customFormat="1" ht="24">
      <c r="A269" s="49"/>
      <c r="B269" s="54" t="s">
        <v>1022</v>
      </c>
      <c r="C269" s="50" t="s">
        <v>1334</v>
      </c>
      <c r="D269" s="51"/>
      <c r="E269" s="52"/>
      <c r="F269" s="51"/>
      <c r="G269" s="51" t="s">
        <v>1188</v>
      </c>
      <c r="H269" s="51"/>
      <c r="I269" s="51"/>
      <c r="J269" s="51" t="s">
        <v>1189</v>
      </c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3"/>
      <c r="W269" s="53"/>
      <c r="X269" s="53"/>
      <c r="Y269" s="53"/>
      <c r="Z269" s="53"/>
      <c r="AA269" s="4">
        <f>ROUND((89%*(0.85*0.8)*100),0)</f>
        <v>61</v>
      </c>
    </row>
    <row r="270" spans="1:26" ht="72">
      <c r="A270" s="37">
        <v>106</v>
      </c>
      <c r="B270" s="38" t="s">
        <v>465</v>
      </c>
      <c r="C270" s="39">
        <v>22</v>
      </c>
      <c r="D270" s="40">
        <v>48.87</v>
      </c>
      <c r="E270" s="41" t="s">
        <v>466</v>
      </c>
      <c r="F270" s="40">
        <v>18.74</v>
      </c>
      <c r="G270" s="40" t="s">
        <v>467</v>
      </c>
      <c r="H270" s="40" t="s">
        <v>468</v>
      </c>
      <c r="I270" s="40">
        <v>412</v>
      </c>
      <c r="J270" s="40">
        <v>8848</v>
      </c>
      <c r="K270" s="41" t="s">
        <v>469</v>
      </c>
      <c r="L270" s="41" t="s">
        <v>27</v>
      </c>
      <c r="M270" s="41">
        <v>130</v>
      </c>
      <c r="N270" s="41">
        <v>89</v>
      </c>
      <c r="O270" s="41">
        <v>749</v>
      </c>
      <c r="P270" s="41">
        <v>436</v>
      </c>
      <c r="Q270" s="41">
        <v>8010</v>
      </c>
      <c r="R270" s="41">
        <v>4387</v>
      </c>
      <c r="S270" s="41">
        <v>0.85</v>
      </c>
      <c r="T270" s="41" t="s">
        <v>28</v>
      </c>
      <c r="U270" s="41">
        <v>1238</v>
      </c>
      <c r="V270" s="26"/>
      <c r="W270" s="26"/>
      <c r="X270" s="26"/>
      <c r="Y270" s="26"/>
      <c r="Z270" s="26"/>
    </row>
    <row r="271" spans="1:27" s="4" customFormat="1" ht="24">
      <c r="A271" s="49"/>
      <c r="B271" s="54" t="s">
        <v>1019</v>
      </c>
      <c r="C271" s="50" t="s">
        <v>1333</v>
      </c>
      <c r="D271" s="51"/>
      <c r="E271" s="52"/>
      <c r="F271" s="51"/>
      <c r="G271" s="51" t="s">
        <v>1190</v>
      </c>
      <c r="H271" s="51"/>
      <c r="I271" s="51"/>
      <c r="J271" s="51" t="s">
        <v>1191</v>
      </c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3"/>
      <c r="W271" s="53"/>
      <c r="X271" s="53"/>
      <c r="Y271" s="53"/>
      <c r="Z271" s="53"/>
      <c r="AA271" s="4">
        <f>ROUND((130%*0.85*100),0)</f>
        <v>111</v>
      </c>
    </row>
    <row r="272" spans="1:27" s="4" customFormat="1" ht="24">
      <c r="A272" s="49"/>
      <c r="B272" s="54" t="s">
        <v>1022</v>
      </c>
      <c r="C272" s="50" t="s">
        <v>1334</v>
      </c>
      <c r="D272" s="51"/>
      <c r="E272" s="52"/>
      <c r="F272" s="51"/>
      <c r="G272" s="51" t="s">
        <v>1192</v>
      </c>
      <c r="H272" s="51"/>
      <c r="I272" s="51"/>
      <c r="J272" s="51" t="s">
        <v>1193</v>
      </c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3"/>
      <c r="W272" s="53"/>
      <c r="X272" s="53"/>
      <c r="Y272" s="53"/>
      <c r="Z272" s="53"/>
      <c r="AA272" s="4">
        <f>ROUND((89%*(0.85*0.8)*100),0)</f>
        <v>61</v>
      </c>
    </row>
    <row r="273" spans="1:26" ht="60">
      <c r="A273" s="37">
        <v>107</v>
      </c>
      <c r="B273" s="38" t="s">
        <v>280</v>
      </c>
      <c r="C273" s="39">
        <v>22</v>
      </c>
      <c r="D273" s="40">
        <v>136.07</v>
      </c>
      <c r="E273" s="41" t="s">
        <v>281</v>
      </c>
      <c r="F273" s="40">
        <v>7.38</v>
      </c>
      <c r="G273" s="40" t="s">
        <v>462</v>
      </c>
      <c r="H273" s="40" t="s">
        <v>463</v>
      </c>
      <c r="I273" s="40">
        <v>162</v>
      </c>
      <c r="J273" s="40">
        <v>8227</v>
      </c>
      <c r="K273" s="41" t="s">
        <v>464</v>
      </c>
      <c r="L273" s="41" t="s">
        <v>27</v>
      </c>
      <c r="M273" s="41">
        <v>130</v>
      </c>
      <c r="N273" s="41">
        <v>89</v>
      </c>
      <c r="O273" s="41">
        <v>273</v>
      </c>
      <c r="P273" s="41">
        <v>159</v>
      </c>
      <c r="Q273" s="41">
        <v>2918</v>
      </c>
      <c r="R273" s="41">
        <v>1598</v>
      </c>
      <c r="S273" s="41">
        <v>0.85</v>
      </c>
      <c r="T273" s="41" t="s">
        <v>28</v>
      </c>
      <c r="U273" s="41">
        <v>504</v>
      </c>
      <c r="V273" s="26"/>
      <c r="W273" s="26"/>
      <c r="X273" s="26"/>
      <c r="Y273" s="26"/>
      <c r="Z273" s="26"/>
    </row>
    <row r="274" spans="1:27" s="4" customFormat="1" ht="24">
      <c r="A274" s="49"/>
      <c r="B274" s="54" t="s">
        <v>1019</v>
      </c>
      <c r="C274" s="50" t="s">
        <v>1333</v>
      </c>
      <c r="D274" s="51"/>
      <c r="E274" s="52"/>
      <c r="F274" s="51"/>
      <c r="G274" s="51" t="s">
        <v>1186</v>
      </c>
      <c r="H274" s="51"/>
      <c r="I274" s="51"/>
      <c r="J274" s="51" t="s">
        <v>1187</v>
      </c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3"/>
      <c r="W274" s="53"/>
      <c r="X274" s="53"/>
      <c r="Y274" s="53"/>
      <c r="Z274" s="53"/>
      <c r="AA274" s="4">
        <f>ROUND((130%*0.85*100),0)</f>
        <v>111</v>
      </c>
    </row>
    <row r="275" spans="1:27" s="4" customFormat="1" ht="24">
      <c r="A275" s="49"/>
      <c r="B275" s="54" t="s">
        <v>1022</v>
      </c>
      <c r="C275" s="50" t="s">
        <v>1334</v>
      </c>
      <c r="D275" s="51"/>
      <c r="E275" s="52"/>
      <c r="F275" s="51"/>
      <c r="G275" s="51" t="s">
        <v>1188</v>
      </c>
      <c r="H275" s="51"/>
      <c r="I275" s="51"/>
      <c r="J275" s="51" t="s">
        <v>1189</v>
      </c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3"/>
      <c r="W275" s="53"/>
      <c r="X275" s="53"/>
      <c r="Y275" s="53"/>
      <c r="Z275" s="53"/>
      <c r="AA275" s="4">
        <f>ROUND((89%*(0.85*0.8)*100),0)</f>
        <v>61</v>
      </c>
    </row>
    <row r="276" spans="1:26" ht="72">
      <c r="A276" s="37">
        <v>108</v>
      </c>
      <c r="B276" s="38" t="s">
        <v>470</v>
      </c>
      <c r="C276" s="39">
        <v>3</v>
      </c>
      <c r="D276" s="40">
        <v>48.87</v>
      </c>
      <c r="E276" s="41" t="s">
        <v>466</v>
      </c>
      <c r="F276" s="40">
        <v>18.74</v>
      </c>
      <c r="G276" s="40" t="s">
        <v>471</v>
      </c>
      <c r="H276" s="40" t="s">
        <v>472</v>
      </c>
      <c r="I276" s="40">
        <v>56</v>
      </c>
      <c r="J276" s="40">
        <v>1207</v>
      </c>
      <c r="K276" s="41" t="s">
        <v>473</v>
      </c>
      <c r="L276" s="41" t="s">
        <v>27</v>
      </c>
      <c r="M276" s="41">
        <v>130</v>
      </c>
      <c r="N276" s="41">
        <v>89</v>
      </c>
      <c r="O276" s="41">
        <v>103</v>
      </c>
      <c r="P276" s="41">
        <v>60</v>
      </c>
      <c r="Q276" s="41">
        <v>1093</v>
      </c>
      <c r="R276" s="41">
        <v>599</v>
      </c>
      <c r="S276" s="41">
        <v>0.85</v>
      </c>
      <c r="T276" s="41" t="s">
        <v>28</v>
      </c>
      <c r="U276" s="41">
        <v>169</v>
      </c>
      <c r="V276" s="26"/>
      <c r="W276" s="26"/>
      <c r="X276" s="26"/>
      <c r="Y276" s="26"/>
      <c r="Z276" s="26"/>
    </row>
    <row r="277" spans="1:27" s="4" customFormat="1" ht="24">
      <c r="A277" s="49"/>
      <c r="B277" s="54" t="s">
        <v>1019</v>
      </c>
      <c r="C277" s="50" t="s">
        <v>1333</v>
      </c>
      <c r="D277" s="51"/>
      <c r="E277" s="52"/>
      <c r="F277" s="51"/>
      <c r="G277" s="51" t="s">
        <v>1089</v>
      </c>
      <c r="H277" s="51"/>
      <c r="I277" s="51"/>
      <c r="J277" s="51" t="s">
        <v>1194</v>
      </c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3"/>
      <c r="W277" s="53"/>
      <c r="X277" s="53"/>
      <c r="Y277" s="53"/>
      <c r="Z277" s="53"/>
      <c r="AA277" s="4">
        <f>ROUND((130%*0.85*100),0)</f>
        <v>111</v>
      </c>
    </row>
    <row r="278" spans="1:27" s="4" customFormat="1" ht="24">
      <c r="A278" s="49"/>
      <c r="B278" s="54" t="s">
        <v>1022</v>
      </c>
      <c r="C278" s="50" t="s">
        <v>1334</v>
      </c>
      <c r="D278" s="51"/>
      <c r="E278" s="52"/>
      <c r="F278" s="51"/>
      <c r="G278" s="51" t="s">
        <v>1195</v>
      </c>
      <c r="H278" s="51"/>
      <c r="I278" s="51"/>
      <c r="J278" s="51" t="s">
        <v>1196</v>
      </c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3"/>
      <c r="W278" s="53"/>
      <c r="X278" s="53"/>
      <c r="Y278" s="53"/>
      <c r="Z278" s="53"/>
      <c r="AA278" s="4">
        <f>ROUND((89%*(0.85*0.8)*100),0)</f>
        <v>61</v>
      </c>
    </row>
    <row r="279" spans="1:26" ht="60">
      <c r="A279" s="32">
        <v>109</v>
      </c>
      <c r="B279" s="33" t="s">
        <v>474</v>
      </c>
      <c r="C279" s="34">
        <v>3</v>
      </c>
      <c r="D279" s="35">
        <v>457</v>
      </c>
      <c r="E279" s="36" t="s">
        <v>475</v>
      </c>
      <c r="F279" s="35"/>
      <c r="G279" s="35">
        <v>1371</v>
      </c>
      <c r="H279" s="35" t="s">
        <v>476</v>
      </c>
      <c r="I279" s="35"/>
      <c r="J279" s="35">
        <v>9171</v>
      </c>
      <c r="K279" s="36" t="s">
        <v>477</v>
      </c>
      <c r="L279" s="36" t="s">
        <v>33</v>
      </c>
      <c r="M279" s="36">
        <v>130</v>
      </c>
      <c r="N279" s="36">
        <v>89</v>
      </c>
      <c r="O279" s="36"/>
      <c r="P279" s="36"/>
      <c r="Q279" s="36"/>
      <c r="R279" s="36"/>
      <c r="S279" s="36">
        <v>0.85</v>
      </c>
      <c r="T279" s="36" t="s">
        <v>28</v>
      </c>
      <c r="U279" s="36"/>
      <c r="V279" s="26"/>
      <c r="W279" s="26"/>
      <c r="X279" s="26"/>
      <c r="Y279" s="26"/>
      <c r="Z279" s="26"/>
    </row>
    <row r="280" spans="1:26" ht="60">
      <c r="A280" s="37">
        <v>110</v>
      </c>
      <c r="B280" s="38" t="s">
        <v>384</v>
      </c>
      <c r="C280" s="39">
        <v>3</v>
      </c>
      <c r="D280" s="40">
        <v>212.27</v>
      </c>
      <c r="E280" s="41" t="s">
        <v>373</v>
      </c>
      <c r="F280" s="40">
        <v>16.07</v>
      </c>
      <c r="G280" s="40" t="s">
        <v>374</v>
      </c>
      <c r="H280" s="40" t="s">
        <v>375</v>
      </c>
      <c r="I280" s="40">
        <v>48</v>
      </c>
      <c r="J280" s="40">
        <v>1820</v>
      </c>
      <c r="K280" s="41" t="s">
        <v>376</v>
      </c>
      <c r="L280" s="41" t="s">
        <v>27</v>
      </c>
      <c r="M280" s="41">
        <v>130</v>
      </c>
      <c r="N280" s="41">
        <v>89</v>
      </c>
      <c r="O280" s="41">
        <v>69</v>
      </c>
      <c r="P280" s="41">
        <v>40</v>
      </c>
      <c r="Q280" s="41">
        <v>737</v>
      </c>
      <c r="R280" s="41">
        <v>404</v>
      </c>
      <c r="S280" s="41">
        <v>0.85</v>
      </c>
      <c r="T280" s="41" t="s">
        <v>28</v>
      </c>
      <c r="U280" s="41">
        <v>153</v>
      </c>
      <c r="V280" s="26"/>
      <c r="W280" s="26"/>
      <c r="X280" s="26"/>
      <c r="Y280" s="26"/>
      <c r="Z280" s="26"/>
    </row>
    <row r="281" spans="1:27" s="4" customFormat="1" ht="24">
      <c r="A281" s="49"/>
      <c r="B281" s="54" t="s">
        <v>1019</v>
      </c>
      <c r="C281" s="50" t="s">
        <v>1333</v>
      </c>
      <c r="D281" s="51"/>
      <c r="E281" s="52"/>
      <c r="F281" s="51"/>
      <c r="G281" s="51" t="s">
        <v>1131</v>
      </c>
      <c r="H281" s="51"/>
      <c r="I281" s="51"/>
      <c r="J281" s="51" t="s">
        <v>1151</v>
      </c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3"/>
      <c r="W281" s="53"/>
      <c r="X281" s="53"/>
      <c r="Y281" s="53"/>
      <c r="Z281" s="53"/>
      <c r="AA281" s="4">
        <f>ROUND((130%*0.85*100),0)</f>
        <v>111</v>
      </c>
    </row>
    <row r="282" spans="1:27" s="4" customFormat="1" ht="24">
      <c r="A282" s="49"/>
      <c r="B282" s="54" t="s">
        <v>1022</v>
      </c>
      <c r="C282" s="50" t="s">
        <v>1334</v>
      </c>
      <c r="D282" s="51"/>
      <c r="E282" s="52"/>
      <c r="F282" s="51"/>
      <c r="G282" s="51" t="s">
        <v>1133</v>
      </c>
      <c r="H282" s="51"/>
      <c r="I282" s="51"/>
      <c r="J282" s="51" t="s">
        <v>1152</v>
      </c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3"/>
      <c r="W282" s="53"/>
      <c r="X282" s="53"/>
      <c r="Y282" s="53"/>
      <c r="Z282" s="53"/>
      <c r="AA282" s="4">
        <f>ROUND((89%*(0.85*0.8)*100),0)</f>
        <v>61</v>
      </c>
    </row>
    <row r="283" spans="1:26" ht="17.25" customHeight="1">
      <c r="A283" s="107" t="s">
        <v>478</v>
      </c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26"/>
      <c r="W283" s="26"/>
      <c r="X283" s="26"/>
      <c r="Y283" s="26"/>
      <c r="Z283" s="26"/>
    </row>
    <row r="284" spans="1:26" ht="72">
      <c r="A284" s="37">
        <v>111</v>
      </c>
      <c r="B284" s="38" t="s">
        <v>479</v>
      </c>
      <c r="C284" s="39">
        <v>51</v>
      </c>
      <c r="D284" s="40">
        <v>90.13</v>
      </c>
      <c r="E284" s="41" t="s">
        <v>480</v>
      </c>
      <c r="F284" s="40">
        <v>3.78</v>
      </c>
      <c r="G284" s="40" t="s">
        <v>481</v>
      </c>
      <c r="H284" s="40" t="s">
        <v>482</v>
      </c>
      <c r="I284" s="40">
        <v>193</v>
      </c>
      <c r="J284" s="40">
        <v>27703</v>
      </c>
      <c r="K284" s="41" t="s">
        <v>483</v>
      </c>
      <c r="L284" s="41" t="s">
        <v>27</v>
      </c>
      <c r="M284" s="41">
        <v>128</v>
      </c>
      <c r="N284" s="41">
        <v>83</v>
      </c>
      <c r="O284" s="41">
        <v>1101</v>
      </c>
      <c r="P284" s="41">
        <v>607</v>
      </c>
      <c r="Q284" s="41">
        <v>11777</v>
      </c>
      <c r="R284" s="41">
        <v>6109</v>
      </c>
      <c r="S284" s="41">
        <v>0.85</v>
      </c>
      <c r="T284" s="41" t="s">
        <v>28</v>
      </c>
      <c r="U284" s="41">
        <v>1135</v>
      </c>
      <c r="V284" s="26"/>
      <c r="W284" s="26"/>
      <c r="X284" s="26"/>
      <c r="Y284" s="26"/>
      <c r="Z284" s="26"/>
    </row>
    <row r="285" spans="1:27" s="4" customFormat="1" ht="24">
      <c r="A285" s="49"/>
      <c r="B285" s="54" t="s">
        <v>1019</v>
      </c>
      <c r="C285" s="50" t="s">
        <v>1343</v>
      </c>
      <c r="D285" s="51"/>
      <c r="E285" s="52"/>
      <c r="F285" s="51"/>
      <c r="G285" s="51" t="s">
        <v>1197</v>
      </c>
      <c r="H285" s="51"/>
      <c r="I285" s="51"/>
      <c r="J285" s="51" t="s">
        <v>1198</v>
      </c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3"/>
      <c r="W285" s="53"/>
      <c r="X285" s="53"/>
      <c r="Y285" s="53"/>
      <c r="Z285" s="53"/>
      <c r="AA285" s="4">
        <f>ROUND((128%*0.85*100),0)</f>
        <v>109</v>
      </c>
    </row>
    <row r="286" spans="1:27" s="4" customFormat="1" ht="24">
      <c r="A286" s="49"/>
      <c r="B286" s="54" t="s">
        <v>1022</v>
      </c>
      <c r="C286" s="50" t="s">
        <v>1344</v>
      </c>
      <c r="D286" s="51"/>
      <c r="E286" s="52"/>
      <c r="F286" s="51"/>
      <c r="G286" s="51" t="s">
        <v>1199</v>
      </c>
      <c r="H286" s="51"/>
      <c r="I286" s="51"/>
      <c r="J286" s="51" t="s">
        <v>1200</v>
      </c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3"/>
      <c r="W286" s="53"/>
      <c r="X286" s="53"/>
      <c r="Y286" s="53"/>
      <c r="Z286" s="53"/>
      <c r="AA286" s="4">
        <f>ROUND((83%*(0.85*0.8)*100),0)</f>
        <v>56</v>
      </c>
    </row>
    <row r="287" spans="1:26" ht="60">
      <c r="A287" s="32">
        <v>112</v>
      </c>
      <c r="B287" s="33" t="s">
        <v>484</v>
      </c>
      <c r="C287" s="34">
        <v>51</v>
      </c>
      <c r="D287" s="35">
        <v>71.41</v>
      </c>
      <c r="E287" s="36" t="s">
        <v>485</v>
      </c>
      <c r="F287" s="35"/>
      <c r="G287" s="35">
        <v>3642</v>
      </c>
      <c r="H287" s="35" t="s">
        <v>486</v>
      </c>
      <c r="I287" s="35"/>
      <c r="J287" s="35">
        <v>15220</v>
      </c>
      <c r="K287" s="36" t="s">
        <v>487</v>
      </c>
      <c r="L287" s="36" t="s">
        <v>33</v>
      </c>
      <c r="M287" s="36">
        <v>128</v>
      </c>
      <c r="N287" s="36">
        <v>83</v>
      </c>
      <c r="O287" s="36"/>
      <c r="P287" s="36"/>
      <c r="Q287" s="36"/>
      <c r="R287" s="36"/>
      <c r="S287" s="36">
        <v>0.85</v>
      </c>
      <c r="T287" s="36" t="s">
        <v>28</v>
      </c>
      <c r="U287" s="36"/>
      <c r="V287" s="26"/>
      <c r="W287" s="26"/>
      <c r="X287" s="26"/>
      <c r="Y287" s="26"/>
      <c r="Z287" s="26"/>
    </row>
    <row r="288" spans="1:26" ht="60">
      <c r="A288" s="37">
        <v>113</v>
      </c>
      <c r="B288" s="38" t="s">
        <v>488</v>
      </c>
      <c r="C288" s="39">
        <v>1.02</v>
      </c>
      <c r="D288" s="40">
        <v>4042.01</v>
      </c>
      <c r="E288" s="41" t="s">
        <v>489</v>
      </c>
      <c r="F288" s="40" t="s">
        <v>490</v>
      </c>
      <c r="G288" s="40" t="s">
        <v>491</v>
      </c>
      <c r="H288" s="40" t="s">
        <v>492</v>
      </c>
      <c r="I288" s="40" t="s">
        <v>493</v>
      </c>
      <c r="J288" s="40">
        <v>24795</v>
      </c>
      <c r="K288" s="41" t="s">
        <v>494</v>
      </c>
      <c r="L288" s="41" t="s">
        <v>27</v>
      </c>
      <c r="M288" s="41">
        <v>128</v>
      </c>
      <c r="N288" s="41">
        <v>83</v>
      </c>
      <c r="O288" s="41">
        <v>493</v>
      </c>
      <c r="P288" s="41">
        <v>272</v>
      </c>
      <c r="Q288" s="41">
        <v>5286</v>
      </c>
      <c r="R288" s="41">
        <v>2742</v>
      </c>
      <c r="S288" s="41">
        <v>0.85</v>
      </c>
      <c r="T288" s="41" t="s">
        <v>28</v>
      </c>
      <c r="U288" s="41" t="s">
        <v>495</v>
      </c>
      <c r="V288" s="26"/>
      <c r="W288" s="26"/>
      <c r="X288" s="26"/>
      <c r="Y288" s="26"/>
      <c r="Z288" s="26"/>
    </row>
    <row r="289" spans="1:27" s="4" customFormat="1" ht="24">
      <c r="A289" s="49"/>
      <c r="B289" s="54" t="s">
        <v>1019</v>
      </c>
      <c r="C289" s="50" t="s">
        <v>1343</v>
      </c>
      <c r="D289" s="51"/>
      <c r="E289" s="52"/>
      <c r="F289" s="51"/>
      <c r="G289" s="51" t="s">
        <v>1201</v>
      </c>
      <c r="H289" s="51"/>
      <c r="I289" s="51"/>
      <c r="J289" s="51" t="s">
        <v>1202</v>
      </c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3"/>
      <c r="W289" s="53"/>
      <c r="X289" s="53"/>
      <c r="Y289" s="53"/>
      <c r="Z289" s="53"/>
      <c r="AA289" s="4">
        <f>ROUND((128%*0.85*100),0)</f>
        <v>109</v>
      </c>
    </row>
    <row r="290" spans="1:27" s="4" customFormat="1" ht="24">
      <c r="A290" s="49"/>
      <c r="B290" s="54" t="s">
        <v>1022</v>
      </c>
      <c r="C290" s="50" t="s">
        <v>1344</v>
      </c>
      <c r="D290" s="51"/>
      <c r="E290" s="52"/>
      <c r="F290" s="51"/>
      <c r="G290" s="51" t="s">
        <v>1203</v>
      </c>
      <c r="H290" s="51"/>
      <c r="I290" s="51"/>
      <c r="J290" s="51" t="s">
        <v>1204</v>
      </c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3"/>
      <c r="W290" s="53"/>
      <c r="X290" s="53"/>
      <c r="Y290" s="53"/>
      <c r="Z290" s="53"/>
      <c r="AA290" s="4">
        <f>ROUND((83%*(0.85*0.8)*100),0)</f>
        <v>56</v>
      </c>
    </row>
    <row r="291" spans="1:26" ht="48">
      <c r="A291" s="37">
        <v>114</v>
      </c>
      <c r="B291" s="38" t="s">
        <v>259</v>
      </c>
      <c r="C291" s="39">
        <v>0.103</v>
      </c>
      <c r="D291" s="40">
        <v>375.58</v>
      </c>
      <c r="E291" s="41" t="s">
        <v>260</v>
      </c>
      <c r="F291" s="40" t="s">
        <v>261</v>
      </c>
      <c r="G291" s="40" t="s">
        <v>496</v>
      </c>
      <c r="H291" s="40" t="s">
        <v>497</v>
      </c>
      <c r="I291" s="40">
        <v>1</v>
      </c>
      <c r="J291" s="40">
        <v>161</v>
      </c>
      <c r="K291" s="41" t="s">
        <v>498</v>
      </c>
      <c r="L291" s="41" t="s">
        <v>27</v>
      </c>
      <c r="M291" s="41">
        <v>90</v>
      </c>
      <c r="N291" s="41">
        <v>70</v>
      </c>
      <c r="O291" s="41">
        <v>6</v>
      </c>
      <c r="P291" s="41">
        <v>4</v>
      </c>
      <c r="Q291" s="41">
        <v>71</v>
      </c>
      <c r="R291" s="41">
        <v>44</v>
      </c>
      <c r="S291" s="41">
        <v>0.85</v>
      </c>
      <c r="T291" s="41" t="s">
        <v>28</v>
      </c>
      <c r="U291" s="41">
        <v>4</v>
      </c>
      <c r="V291" s="26"/>
      <c r="W291" s="26"/>
      <c r="X291" s="26"/>
      <c r="Y291" s="26"/>
      <c r="Z291" s="26"/>
    </row>
    <row r="292" spans="1:27" s="4" customFormat="1" ht="24">
      <c r="A292" s="49"/>
      <c r="B292" s="54" t="s">
        <v>1019</v>
      </c>
      <c r="C292" s="50" t="s">
        <v>1341</v>
      </c>
      <c r="D292" s="51"/>
      <c r="E292" s="52"/>
      <c r="F292" s="51"/>
      <c r="G292" s="51" t="s">
        <v>1079</v>
      </c>
      <c r="H292" s="51"/>
      <c r="I292" s="51"/>
      <c r="J292" s="51" t="s">
        <v>1205</v>
      </c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3"/>
      <c r="W292" s="53"/>
      <c r="X292" s="53"/>
      <c r="Y292" s="53"/>
      <c r="Z292" s="53"/>
      <c r="AA292" s="4">
        <f>ROUND((90%*0.85*100),0)</f>
        <v>77</v>
      </c>
    </row>
    <row r="293" spans="1:27" s="4" customFormat="1" ht="24">
      <c r="A293" s="49"/>
      <c r="B293" s="54" t="s">
        <v>1022</v>
      </c>
      <c r="C293" s="50" t="s">
        <v>1345</v>
      </c>
      <c r="D293" s="51"/>
      <c r="E293" s="52"/>
      <c r="F293" s="51"/>
      <c r="G293" s="51" t="s">
        <v>1060</v>
      </c>
      <c r="H293" s="51"/>
      <c r="I293" s="51"/>
      <c r="J293" s="51" t="s">
        <v>1206</v>
      </c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3"/>
      <c r="W293" s="53"/>
      <c r="X293" s="53"/>
      <c r="Y293" s="53"/>
      <c r="Z293" s="53"/>
      <c r="AA293" s="4">
        <f>ROUND((70%*(0.85*0.8)*100),0)</f>
        <v>48</v>
      </c>
    </row>
    <row r="294" spans="1:26" ht="48">
      <c r="A294" s="37">
        <v>115</v>
      </c>
      <c r="B294" s="38" t="s">
        <v>265</v>
      </c>
      <c r="C294" s="39">
        <v>0.103</v>
      </c>
      <c r="D294" s="40">
        <v>687.04</v>
      </c>
      <c r="E294" s="41" t="s">
        <v>266</v>
      </c>
      <c r="F294" s="40" t="s">
        <v>267</v>
      </c>
      <c r="G294" s="40" t="s">
        <v>499</v>
      </c>
      <c r="H294" s="40" t="s">
        <v>500</v>
      </c>
      <c r="I294" s="40">
        <v>1</v>
      </c>
      <c r="J294" s="40">
        <v>333</v>
      </c>
      <c r="K294" s="41" t="s">
        <v>501</v>
      </c>
      <c r="L294" s="41" t="s">
        <v>27</v>
      </c>
      <c r="M294" s="41">
        <v>90</v>
      </c>
      <c r="N294" s="41">
        <v>70</v>
      </c>
      <c r="O294" s="41">
        <v>3</v>
      </c>
      <c r="P294" s="41">
        <v>2</v>
      </c>
      <c r="Q294" s="41">
        <v>28</v>
      </c>
      <c r="R294" s="41">
        <v>18</v>
      </c>
      <c r="S294" s="41">
        <v>0.85</v>
      </c>
      <c r="T294" s="41" t="s">
        <v>28</v>
      </c>
      <c r="U294" s="41">
        <v>4</v>
      </c>
      <c r="V294" s="26"/>
      <c r="W294" s="26"/>
      <c r="X294" s="26"/>
      <c r="Y294" s="26"/>
      <c r="Z294" s="26"/>
    </row>
    <row r="295" spans="1:27" s="4" customFormat="1" ht="24">
      <c r="A295" s="49"/>
      <c r="B295" s="54" t="s">
        <v>1019</v>
      </c>
      <c r="C295" s="50" t="s">
        <v>1341</v>
      </c>
      <c r="D295" s="51"/>
      <c r="E295" s="52"/>
      <c r="F295" s="51"/>
      <c r="G295" s="51" t="s">
        <v>1045</v>
      </c>
      <c r="H295" s="51"/>
      <c r="I295" s="51"/>
      <c r="J295" s="51" t="s">
        <v>1068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3"/>
      <c r="W295" s="53"/>
      <c r="X295" s="53"/>
      <c r="Y295" s="53"/>
      <c r="Z295" s="53"/>
      <c r="AA295" s="4">
        <f>ROUND((90%*0.85*100),0)</f>
        <v>77</v>
      </c>
    </row>
    <row r="296" spans="1:27" s="4" customFormat="1" ht="24">
      <c r="A296" s="49"/>
      <c r="B296" s="54" t="s">
        <v>1022</v>
      </c>
      <c r="C296" s="50" t="s">
        <v>1345</v>
      </c>
      <c r="D296" s="51"/>
      <c r="E296" s="52"/>
      <c r="F296" s="51"/>
      <c r="G296" s="51" t="s">
        <v>1069</v>
      </c>
      <c r="H296" s="51"/>
      <c r="I296" s="51"/>
      <c r="J296" s="51" t="s">
        <v>1046</v>
      </c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3"/>
      <c r="W296" s="53"/>
      <c r="X296" s="53"/>
      <c r="Y296" s="53"/>
      <c r="Z296" s="53"/>
      <c r="AA296" s="4">
        <f>ROUND((70%*(0.85*0.8)*100),0)</f>
        <v>48</v>
      </c>
    </row>
    <row r="297" spans="1:26" ht="48">
      <c r="A297" s="37">
        <v>116</v>
      </c>
      <c r="B297" s="38" t="s">
        <v>502</v>
      </c>
      <c r="C297" s="39">
        <v>0.079</v>
      </c>
      <c r="D297" s="40">
        <v>4895.2</v>
      </c>
      <c r="E297" s="41" t="s">
        <v>503</v>
      </c>
      <c r="F297" s="40" t="s">
        <v>504</v>
      </c>
      <c r="G297" s="40" t="s">
        <v>505</v>
      </c>
      <c r="H297" s="40" t="s">
        <v>506</v>
      </c>
      <c r="I297" s="40" t="s">
        <v>507</v>
      </c>
      <c r="J297" s="40">
        <v>3639</v>
      </c>
      <c r="K297" s="41" t="s">
        <v>508</v>
      </c>
      <c r="L297" s="41" t="s">
        <v>27</v>
      </c>
      <c r="M297" s="41">
        <v>130</v>
      </c>
      <c r="N297" s="41">
        <v>89</v>
      </c>
      <c r="O297" s="41">
        <v>291</v>
      </c>
      <c r="P297" s="41">
        <v>169</v>
      </c>
      <c r="Q297" s="41">
        <v>3107</v>
      </c>
      <c r="R297" s="41">
        <v>1702</v>
      </c>
      <c r="S297" s="41">
        <v>0.85</v>
      </c>
      <c r="T297" s="41" t="s">
        <v>28</v>
      </c>
      <c r="U297" s="41" t="s">
        <v>509</v>
      </c>
      <c r="V297" s="26"/>
      <c r="W297" s="26"/>
      <c r="X297" s="26"/>
      <c r="Y297" s="26"/>
      <c r="Z297" s="26"/>
    </row>
    <row r="298" spans="1:27" s="4" customFormat="1" ht="24">
      <c r="A298" s="49"/>
      <c r="B298" s="54" t="s">
        <v>1019</v>
      </c>
      <c r="C298" s="50" t="s">
        <v>1333</v>
      </c>
      <c r="D298" s="51"/>
      <c r="E298" s="52"/>
      <c r="F298" s="51"/>
      <c r="G298" s="51" t="s">
        <v>1207</v>
      </c>
      <c r="H298" s="51"/>
      <c r="I298" s="51"/>
      <c r="J298" s="51" t="s">
        <v>1208</v>
      </c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3"/>
      <c r="W298" s="53"/>
      <c r="X298" s="53"/>
      <c r="Y298" s="53"/>
      <c r="Z298" s="53"/>
      <c r="AA298" s="4">
        <f>ROUND((130%*0.85*100),0)</f>
        <v>111</v>
      </c>
    </row>
    <row r="299" spans="1:27" s="4" customFormat="1" ht="24">
      <c r="A299" s="49"/>
      <c r="B299" s="54" t="s">
        <v>1022</v>
      </c>
      <c r="C299" s="50" t="s">
        <v>1334</v>
      </c>
      <c r="D299" s="51"/>
      <c r="E299" s="52"/>
      <c r="F299" s="51"/>
      <c r="G299" s="51" t="s">
        <v>1209</v>
      </c>
      <c r="H299" s="51"/>
      <c r="I299" s="51"/>
      <c r="J299" s="51" t="s">
        <v>1210</v>
      </c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3"/>
      <c r="W299" s="53"/>
      <c r="X299" s="53"/>
      <c r="Y299" s="53"/>
      <c r="Z299" s="53"/>
      <c r="AA299" s="4">
        <f>ROUND((89%*(0.85*0.8)*100),0)</f>
        <v>61</v>
      </c>
    </row>
    <row r="300" spans="1:26" ht="48">
      <c r="A300" s="32">
        <v>117</v>
      </c>
      <c r="B300" s="33" t="s">
        <v>510</v>
      </c>
      <c r="C300" s="34">
        <v>7.9</v>
      </c>
      <c r="D300" s="35">
        <v>183</v>
      </c>
      <c r="E300" s="36" t="s">
        <v>511</v>
      </c>
      <c r="F300" s="35"/>
      <c r="G300" s="35">
        <v>1446</v>
      </c>
      <c r="H300" s="35" t="s">
        <v>512</v>
      </c>
      <c r="I300" s="35"/>
      <c r="J300" s="35">
        <v>7436</v>
      </c>
      <c r="K300" s="36" t="s">
        <v>513</v>
      </c>
      <c r="L300" s="36" t="s">
        <v>33</v>
      </c>
      <c r="M300" s="36">
        <v>130</v>
      </c>
      <c r="N300" s="36">
        <v>89</v>
      </c>
      <c r="O300" s="36"/>
      <c r="P300" s="36"/>
      <c r="Q300" s="36"/>
      <c r="R300" s="36"/>
      <c r="S300" s="36">
        <v>0.85</v>
      </c>
      <c r="T300" s="36" t="s">
        <v>28</v>
      </c>
      <c r="U300" s="36"/>
      <c r="V300" s="26"/>
      <c r="W300" s="26"/>
      <c r="X300" s="26"/>
      <c r="Y300" s="26"/>
      <c r="Z300" s="26"/>
    </row>
    <row r="301" spans="1:26" ht="48">
      <c r="A301" s="32">
        <v>118</v>
      </c>
      <c r="B301" s="33" t="s">
        <v>514</v>
      </c>
      <c r="C301" s="34">
        <v>5.1</v>
      </c>
      <c r="D301" s="35">
        <v>21.5</v>
      </c>
      <c r="E301" s="36" t="s">
        <v>515</v>
      </c>
      <c r="F301" s="35"/>
      <c r="G301" s="35">
        <v>110</v>
      </c>
      <c r="H301" s="35" t="s">
        <v>516</v>
      </c>
      <c r="I301" s="35"/>
      <c r="J301" s="35">
        <v>3924</v>
      </c>
      <c r="K301" s="36" t="s">
        <v>517</v>
      </c>
      <c r="L301" s="36" t="s">
        <v>33</v>
      </c>
      <c r="M301" s="36">
        <v>130</v>
      </c>
      <c r="N301" s="36">
        <v>89</v>
      </c>
      <c r="O301" s="36"/>
      <c r="P301" s="36"/>
      <c r="Q301" s="36"/>
      <c r="R301" s="36"/>
      <c r="S301" s="36">
        <v>0.85</v>
      </c>
      <c r="T301" s="36" t="s">
        <v>28</v>
      </c>
      <c r="U301" s="36"/>
      <c r="V301" s="26"/>
      <c r="W301" s="26"/>
      <c r="X301" s="26"/>
      <c r="Y301" s="26"/>
      <c r="Z301" s="26"/>
    </row>
    <row r="302" spans="1:26" ht="60">
      <c r="A302" s="37">
        <v>119</v>
      </c>
      <c r="B302" s="38" t="s">
        <v>518</v>
      </c>
      <c r="C302" s="39">
        <v>1.04</v>
      </c>
      <c r="D302" s="40">
        <v>3822.42</v>
      </c>
      <c r="E302" s="41" t="s">
        <v>519</v>
      </c>
      <c r="F302" s="40" t="s">
        <v>520</v>
      </c>
      <c r="G302" s="40" t="s">
        <v>521</v>
      </c>
      <c r="H302" s="40" t="s">
        <v>522</v>
      </c>
      <c r="I302" s="40" t="s">
        <v>523</v>
      </c>
      <c r="J302" s="40">
        <v>25267</v>
      </c>
      <c r="K302" s="41" t="s">
        <v>524</v>
      </c>
      <c r="L302" s="41" t="s">
        <v>27</v>
      </c>
      <c r="M302" s="41">
        <v>128</v>
      </c>
      <c r="N302" s="41">
        <v>83</v>
      </c>
      <c r="O302" s="41">
        <v>538</v>
      </c>
      <c r="P302" s="41">
        <v>296</v>
      </c>
      <c r="Q302" s="41">
        <v>5747</v>
      </c>
      <c r="R302" s="41">
        <v>2981</v>
      </c>
      <c r="S302" s="41">
        <v>0.85</v>
      </c>
      <c r="T302" s="41" t="s">
        <v>28</v>
      </c>
      <c r="U302" s="41" t="s">
        <v>525</v>
      </c>
      <c r="V302" s="26"/>
      <c r="W302" s="26"/>
      <c r="X302" s="26"/>
      <c r="Y302" s="26"/>
      <c r="Z302" s="26"/>
    </row>
    <row r="303" spans="1:27" s="4" customFormat="1" ht="24">
      <c r="A303" s="49"/>
      <c r="B303" s="54" t="s">
        <v>1019</v>
      </c>
      <c r="C303" s="50" t="s">
        <v>1343</v>
      </c>
      <c r="D303" s="51"/>
      <c r="E303" s="52"/>
      <c r="F303" s="51"/>
      <c r="G303" s="51" t="s">
        <v>1211</v>
      </c>
      <c r="H303" s="51"/>
      <c r="I303" s="51"/>
      <c r="J303" s="51" t="s">
        <v>1212</v>
      </c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3"/>
      <c r="W303" s="53"/>
      <c r="X303" s="53"/>
      <c r="Y303" s="53"/>
      <c r="Z303" s="53"/>
      <c r="AA303" s="4">
        <f>ROUND((128%*0.85*100),0)</f>
        <v>109</v>
      </c>
    </row>
    <row r="304" spans="1:27" s="4" customFormat="1" ht="24">
      <c r="A304" s="49"/>
      <c r="B304" s="54" t="s">
        <v>1022</v>
      </c>
      <c r="C304" s="50" t="s">
        <v>1344</v>
      </c>
      <c r="D304" s="51"/>
      <c r="E304" s="52"/>
      <c r="F304" s="51"/>
      <c r="G304" s="51" t="s">
        <v>1213</v>
      </c>
      <c r="H304" s="51"/>
      <c r="I304" s="51"/>
      <c r="J304" s="51" t="s">
        <v>1214</v>
      </c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3"/>
      <c r="W304" s="53"/>
      <c r="X304" s="53"/>
      <c r="Y304" s="53"/>
      <c r="Z304" s="53"/>
      <c r="AA304" s="4">
        <f>ROUND((83%*(0.85*0.8)*100),0)</f>
        <v>56</v>
      </c>
    </row>
    <row r="305" spans="1:26" ht="60">
      <c r="A305" s="37">
        <v>120</v>
      </c>
      <c r="B305" s="38" t="s">
        <v>280</v>
      </c>
      <c r="C305" s="39">
        <v>51</v>
      </c>
      <c r="D305" s="40">
        <v>136.07</v>
      </c>
      <c r="E305" s="41" t="s">
        <v>281</v>
      </c>
      <c r="F305" s="40">
        <v>7.38</v>
      </c>
      <c r="G305" s="40" t="s">
        <v>526</v>
      </c>
      <c r="H305" s="40" t="s">
        <v>527</v>
      </c>
      <c r="I305" s="40">
        <v>376</v>
      </c>
      <c r="J305" s="40">
        <v>19072</v>
      </c>
      <c r="K305" s="41" t="s">
        <v>528</v>
      </c>
      <c r="L305" s="41" t="s">
        <v>27</v>
      </c>
      <c r="M305" s="41">
        <v>130</v>
      </c>
      <c r="N305" s="41">
        <v>89</v>
      </c>
      <c r="O305" s="41">
        <v>632</v>
      </c>
      <c r="P305" s="41">
        <v>368</v>
      </c>
      <c r="Q305" s="41">
        <v>6766</v>
      </c>
      <c r="R305" s="41">
        <v>3706</v>
      </c>
      <c r="S305" s="41">
        <v>0.85</v>
      </c>
      <c r="T305" s="41" t="s">
        <v>28</v>
      </c>
      <c r="U305" s="41">
        <v>1168</v>
      </c>
      <c r="V305" s="26"/>
      <c r="W305" s="26"/>
      <c r="X305" s="26"/>
      <c r="Y305" s="26"/>
      <c r="Z305" s="26"/>
    </row>
    <row r="306" spans="1:27" s="4" customFormat="1" ht="24">
      <c r="A306" s="49"/>
      <c r="B306" s="54" t="s">
        <v>1019</v>
      </c>
      <c r="C306" s="50" t="s">
        <v>1333</v>
      </c>
      <c r="D306" s="51"/>
      <c r="E306" s="52"/>
      <c r="F306" s="51"/>
      <c r="G306" s="51" t="s">
        <v>1215</v>
      </c>
      <c r="H306" s="51"/>
      <c r="I306" s="51"/>
      <c r="J306" s="51" t="s">
        <v>1216</v>
      </c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3"/>
      <c r="W306" s="53"/>
      <c r="X306" s="53"/>
      <c r="Y306" s="53"/>
      <c r="Z306" s="53"/>
      <c r="AA306" s="4">
        <f>ROUND((130%*0.85*100),0)</f>
        <v>111</v>
      </c>
    </row>
    <row r="307" spans="1:27" s="4" customFormat="1" ht="24">
      <c r="A307" s="49"/>
      <c r="B307" s="54" t="s">
        <v>1022</v>
      </c>
      <c r="C307" s="50" t="s">
        <v>1334</v>
      </c>
      <c r="D307" s="51"/>
      <c r="E307" s="52"/>
      <c r="F307" s="51"/>
      <c r="G307" s="51" t="s">
        <v>1217</v>
      </c>
      <c r="H307" s="51"/>
      <c r="I307" s="51"/>
      <c r="J307" s="51" t="s">
        <v>1218</v>
      </c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3"/>
      <c r="W307" s="53"/>
      <c r="X307" s="53"/>
      <c r="Y307" s="53"/>
      <c r="Z307" s="53"/>
      <c r="AA307" s="4">
        <f>ROUND((89%*(0.85*0.8)*100),0)</f>
        <v>61</v>
      </c>
    </row>
    <row r="308" spans="1:26" ht="60">
      <c r="A308" s="37">
        <v>121</v>
      </c>
      <c r="B308" s="38" t="s">
        <v>529</v>
      </c>
      <c r="C308" s="39">
        <v>102</v>
      </c>
      <c r="D308" s="40">
        <v>36.31</v>
      </c>
      <c r="E308" s="41" t="s">
        <v>530</v>
      </c>
      <c r="F308" s="40"/>
      <c r="G308" s="40" t="s">
        <v>531</v>
      </c>
      <c r="H308" s="40" t="s">
        <v>532</v>
      </c>
      <c r="I308" s="40"/>
      <c r="J308" s="40">
        <v>35225</v>
      </c>
      <c r="K308" s="41" t="s">
        <v>533</v>
      </c>
      <c r="L308" s="41" t="s">
        <v>27</v>
      </c>
      <c r="M308" s="41">
        <v>128</v>
      </c>
      <c r="N308" s="41">
        <v>83</v>
      </c>
      <c r="O308" s="41">
        <v>2696</v>
      </c>
      <c r="P308" s="41">
        <v>1486</v>
      </c>
      <c r="Q308" s="41">
        <v>28841</v>
      </c>
      <c r="R308" s="41">
        <v>14961</v>
      </c>
      <c r="S308" s="41">
        <v>0.85</v>
      </c>
      <c r="T308" s="41" t="s">
        <v>28</v>
      </c>
      <c r="U308" s="41"/>
      <c r="V308" s="26"/>
      <c r="W308" s="26"/>
      <c r="X308" s="26"/>
      <c r="Y308" s="26"/>
      <c r="Z308" s="26"/>
    </row>
    <row r="309" spans="1:27" s="4" customFormat="1" ht="24">
      <c r="A309" s="49"/>
      <c r="B309" s="54" t="s">
        <v>1019</v>
      </c>
      <c r="C309" s="50" t="s">
        <v>1343</v>
      </c>
      <c r="D309" s="51"/>
      <c r="E309" s="52"/>
      <c r="F309" s="51"/>
      <c r="G309" s="51" t="s">
        <v>1219</v>
      </c>
      <c r="H309" s="51"/>
      <c r="I309" s="51"/>
      <c r="J309" s="51" t="s">
        <v>1220</v>
      </c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3"/>
      <c r="W309" s="53"/>
      <c r="X309" s="53"/>
      <c r="Y309" s="53"/>
      <c r="Z309" s="53"/>
      <c r="AA309" s="4">
        <f>ROUND((128%*0.85*100),0)</f>
        <v>109</v>
      </c>
    </row>
    <row r="310" spans="1:27" s="4" customFormat="1" ht="24">
      <c r="A310" s="49"/>
      <c r="B310" s="54" t="s">
        <v>1022</v>
      </c>
      <c r="C310" s="50" t="s">
        <v>1344</v>
      </c>
      <c r="D310" s="51"/>
      <c r="E310" s="52"/>
      <c r="F310" s="51"/>
      <c r="G310" s="51" t="s">
        <v>1221</v>
      </c>
      <c r="H310" s="51"/>
      <c r="I310" s="51"/>
      <c r="J310" s="51" t="s">
        <v>1222</v>
      </c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3"/>
      <c r="W310" s="53"/>
      <c r="X310" s="53"/>
      <c r="Y310" s="53"/>
      <c r="Z310" s="53"/>
      <c r="AA310" s="4">
        <f>ROUND((83%*(0.85*0.8)*100),0)</f>
        <v>56</v>
      </c>
    </row>
    <row r="311" spans="1:26" ht="48">
      <c r="A311" s="37">
        <v>122</v>
      </c>
      <c r="B311" s="38" t="s">
        <v>166</v>
      </c>
      <c r="C311" s="39">
        <v>0.026</v>
      </c>
      <c r="D311" s="40">
        <v>31686.43</v>
      </c>
      <c r="E311" s="41" t="s">
        <v>167</v>
      </c>
      <c r="F311" s="40" t="s">
        <v>168</v>
      </c>
      <c r="G311" s="40" t="s">
        <v>534</v>
      </c>
      <c r="H311" s="40" t="s">
        <v>535</v>
      </c>
      <c r="I311" s="40" t="s">
        <v>536</v>
      </c>
      <c r="J311" s="40">
        <v>6640</v>
      </c>
      <c r="K311" s="41" t="s">
        <v>537</v>
      </c>
      <c r="L311" s="41" t="s">
        <v>27</v>
      </c>
      <c r="M311" s="41">
        <v>130</v>
      </c>
      <c r="N311" s="41">
        <v>89</v>
      </c>
      <c r="O311" s="41">
        <v>225</v>
      </c>
      <c r="P311" s="41">
        <v>131</v>
      </c>
      <c r="Q311" s="41">
        <v>2403</v>
      </c>
      <c r="R311" s="41">
        <v>1316</v>
      </c>
      <c r="S311" s="41">
        <v>0.85</v>
      </c>
      <c r="T311" s="41" t="s">
        <v>28</v>
      </c>
      <c r="U311" s="41" t="s">
        <v>538</v>
      </c>
      <c r="V311" s="26"/>
      <c r="W311" s="26"/>
      <c r="X311" s="26"/>
      <c r="Y311" s="26"/>
      <c r="Z311" s="26"/>
    </row>
    <row r="312" spans="1:27" s="4" customFormat="1" ht="24">
      <c r="A312" s="49"/>
      <c r="B312" s="54" t="s">
        <v>1019</v>
      </c>
      <c r="C312" s="50" t="s">
        <v>1333</v>
      </c>
      <c r="D312" s="51"/>
      <c r="E312" s="52"/>
      <c r="F312" s="51"/>
      <c r="G312" s="51" t="s">
        <v>1223</v>
      </c>
      <c r="H312" s="51"/>
      <c r="I312" s="51"/>
      <c r="J312" s="51" t="s">
        <v>1224</v>
      </c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3"/>
      <c r="W312" s="53"/>
      <c r="X312" s="53"/>
      <c r="Y312" s="53"/>
      <c r="Z312" s="53"/>
      <c r="AA312" s="4">
        <f>ROUND((130%*0.85*100),0)</f>
        <v>111</v>
      </c>
    </row>
    <row r="313" spans="1:27" s="4" customFormat="1" ht="24">
      <c r="A313" s="49"/>
      <c r="B313" s="54" t="s">
        <v>1022</v>
      </c>
      <c r="C313" s="50" t="s">
        <v>1334</v>
      </c>
      <c r="D313" s="51"/>
      <c r="E313" s="52"/>
      <c r="F313" s="51"/>
      <c r="G313" s="51" t="s">
        <v>1225</v>
      </c>
      <c r="H313" s="51"/>
      <c r="I313" s="51"/>
      <c r="J313" s="51" t="s">
        <v>1226</v>
      </c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3"/>
      <c r="W313" s="53"/>
      <c r="X313" s="53"/>
      <c r="Y313" s="53"/>
      <c r="Z313" s="53"/>
      <c r="AA313" s="4">
        <f>ROUND((89%*(0.85*0.8)*100),0)</f>
        <v>61</v>
      </c>
    </row>
    <row r="314" spans="1:26" ht="17.25" customHeight="1">
      <c r="A314" s="107" t="s">
        <v>478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26"/>
      <c r="W314" s="26"/>
      <c r="X314" s="26"/>
      <c r="Y314" s="26"/>
      <c r="Z314" s="26"/>
    </row>
    <row r="315" spans="1:26" ht="72">
      <c r="A315" s="37">
        <v>123</v>
      </c>
      <c r="B315" s="38" t="s">
        <v>479</v>
      </c>
      <c r="C315" s="39">
        <v>1</v>
      </c>
      <c r="D315" s="40">
        <v>90.13</v>
      </c>
      <c r="E315" s="41" t="s">
        <v>480</v>
      </c>
      <c r="F315" s="40">
        <v>3.78</v>
      </c>
      <c r="G315" s="40" t="s">
        <v>539</v>
      </c>
      <c r="H315" s="40" t="s">
        <v>540</v>
      </c>
      <c r="I315" s="40">
        <v>4</v>
      </c>
      <c r="J315" s="40">
        <v>543</v>
      </c>
      <c r="K315" s="41" t="s">
        <v>541</v>
      </c>
      <c r="L315" s="41" t="s">
        <v>27</v>
      </c>
      <c r="M315" s="41">
        <v>128</v>
      </c>
      <c r="N315" s="41">
        <v>83</v>
      </c>
      <c r="O315" s="41">
        <v>22</v>
      </c>
      <c r="P315" s="41">
        <v>12</v>
      </c>
      <c r="Q315" s="41">
        <v>231</v>
      </c>
      <c r="R315" s="41">
        <v>120</v>
      </c>
      <c r="S315" s="41">
        <v>0.85</v>
      </c>
      <c r="T315" s="41" t="s">
        <v>28</v>
      </c>
      <c r="U315" s="41">
        <v>22</v>
      </c>
      <c r="V315" s="26"/>
      <c r="W315" s="26"/>
      <c r="X315" s="26"/>
      <c r="Y315" s="26"/>
      <c r="Z315" s="26"/>
    </row>
    <row r="316" spans="1:27" s="4" customFormat="1" ht="24">
      <c r="A316" s="49"/>
      <c r="B316" s="54" t="s">
        <v>1019</v>
      </c>
      <c r="C316" s="50" t="s">
        <v>1343</v>
      </c>
      <c r="D316" s="51"/>
      <c r="E316" s="52"/>
      <c r="F316" s="51"/>
      <c r="G316" s="51" t="s">
        <v>1097</v>
      </c>
      <c r="H316" s="51"/>
      <c r="I316" s="51"/>
      <c r="J316" s="51" t="s">
        <v>1227</v>
      </c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3"/>
      <c r="W316" s="53"/>
      <c r="X316" s="53"/>
      <c r="Y316" s="53"/>
      <c r="Z316" s="53"/>
      <c r="AA316" s="4">
        <f>ROUND((128%*0.85*100),0)</f>
        <v>109</v>
      </c>
    </row>
    <row r="317" spans="1:27" s="4" customFormat="1" ht="24">
      <c r="A317" s="49"/>
      <c r="B317" s="54" t="s">
        <v>1022</v>
      </c>
      <c r="C317" s="50" t="s">
        <v>1344</v>
      </c>
      <c r="D317" s="51"/>
      <c r="E317" s="52"/>
      <c r="F317" s="51"/>
      <c r="G317" s="51" t="s">
        <v>1127</v>
      </c>
      <c r="H317" s="51"/>
      <c r="I317" s="51"/>
      <c r="J317" s="51" t="s">
        <v>1228</v>
      </c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3"/>
      <c r="W317" s="53"/>
      <c r="X317" s="53"/>
      <c r="Y317" s="53"/>
      <c r="Z317" s="53"/>
      <c r="AA317" s="4">
        <f>ROUND((83%*(0.85*0.8)*100),0)</f>
        <v>56</v>
      </c>
    </row>
    <row r="318" spans="1:26" ht="60">
      <c r="A318" s="32">
        <v>124</v>
      </c>
      <c r="B318" s="33" t="s">
        <v>484</v>
      </c>
      <c r="C318" s="34">
        <v>1</v>
      </c>
      <c r="D318" s="35">
        <v>71.41</v>
      </c>
      <c r="E318" s="36" t="s">
        <v>485</v>
      </c>
      <c r="F318" s="35"/>
      <c r="G318" s="35">
        <v>71</v>
      </c>
      <c r="H318" s="35" t="s">
        <v>542</v>
      </c>
      <c r="I318" s="35"/>
      <c r="J318" s="35">
        <v>298</v>
      </c>
      <c r="K318" s="36" t="s">
        <v>543</v>
      </c>
      <c r="L318" s="36" t="s">
        <v>33</v>
      </c>
      <c r="M318" s="36">
        <v>130</v>
      </c>
      <c r="N318" s="36">
        <v>89</v>
      </c>
      <c r="O318" s="36"/>
      <c r="P318" s="36"/>
      <c r="Q318" s="36"/>
      <c r="R318" s="36"/>
      <c r="S318" s="36">
        <v>0.85</v>
      </c>
      <c r="T318" s="36" t="s">
        <v>28</v>
      </c>
      <c r="U318" s="36"/>
      <c r="V318" s="26"/>
      <c r="W318" s="26"/>
      <c r="X318" s="26"/>
      <c r="Y318" s="26"/>
      <c r="Z318" s="26"/>
    </row>
    <row r="319" spans="1:26" ht="48">
      <c r="A319" s="37">
        <v>125</v>
      </c>
      <c r="B319" s="38" t="s">
        <v>259</v>
      </c>
      <c r="C319" s="39">
        <v>0.0082</v>
      </c>
      <c r="D319" s="40">
        <v>375.58</v>
      </c>
      <c r="E319" s="41" t="s">
        <v>260</v>
      </c>
      <c r="F319" s="40" t="s">
        <v>261</v>
      </c>
      <c r="G319" s="40" t="s">
        <v>544</v>
      </c>
      <c r="H319" s="40" t="s">
        <v>545</v>
      </c>
      <c r="I319" s="40"/>
      <c r="J319" s="40">
        <v>13</v>
      </c>
      <c r="K319" s="41" t="s">
        <v>546</v>
      </c>
      <c r="L319" s="41" t="s">
        <v>27</v>
      </c>
      <c r="M319" s="41">
        <v>90</v>
      </c>
      <c r="N319" s="41">
        <v>70</v>
      </c>
      <c r="O319" s="41">
        <v>1</v>
      </c>
      <c r="P319" s="41">
        <v>1</v>
      </c>
      <c r="Q319" s="41">
        <v>5</v>
      </c>
      <c r="R319" s="41">
        <v>3</v>
      </c>
      <c r="S319" s="41">
        <v>0.85</v>
      </c>
      <c r="T319" s="41" t="s">
        <v>28</v>
      </c>
      <c r="U319" s="41"/>
      <c r="V319" s="26"/>
      <c r="W319" s="26"/>
      <c r="X319" s="26"/>
      <c r="Y319" s="26"/>
      <c r="Z319" s="26"/>
    </row>
    <row r="320" spans="1:27" s="4" customFormat="1" ht="24">
      <c r="A320" s="49"/>
      <c r="B320" s="54" t="s">
        <v>1019</v>
      </c>
      <c r="C320" s="50" t="s">
        <v>1341</v>
      </c>
      <c r="D320" s="51"/>
      <c r="E320" s="52"/>
      <c r="F320" s="51"/>
      <c r="G320" s="51" t="s">
        <v>1061</v>
      </c>
      <c r="H320" s="51"/>
      <c r="I320" s="51"/>
      <c r="J320" s="51" t="s">
        <v>1043</v>
      </c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3"/>
      <c r="W320" s="53"/>
      <c r="X320" s="53"/>
      <c r="Y320" s="53"/>
      <c r="Z320" s="53"/>
      <c r="AA320" s="4">
        <f>ROUND((90%*0.85*100),0)</f>
        <v>77</v>
      </c>
    </row>
    <row r="321" spans="1:27" s="4" customFormat="1" ht="24">
      <c r="A321" s="49"/>
      <c r="B321" s="54" t="s">
        <v>1022</v>
      </c>
      <c r="C321" s="50" t="s">
        <v>1345</v>
      </c>
      <c r="D321" s="51"/>
      <c r="E321" s="52"/>
      <c r="F321" s="51"/>
      <c r="G321" s="51" t="s">
        <v>1061</v>
      </c>
      <c r="H321" s="51"/>
      <c r="I321" s="51"/>
      <c r="J321" s="51" t="s">
        <v>1045</v>
      </c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3"/>
      <c r="W321" s="53"/>
      <c r="X321" s="53"/>
      <c r="Y321" s="53"/>
      <c r="Z321" s="53"/>
      <c r="AA321" s="4">
        <f>ROUND((70%*(0.85*0.8)*100),0)</f>
        <v>48</v>
      </c>
    </row>
    <row r="322" spans="1:26" ht="48">
      <c r="A322" s="37">
        <v>126</v>
      </c>
      <c r="B322" s="38" t="s">
        <v>265</v>
      </c>
      <c r="C322" s="39">
        <v>0.0082</v>
      </c>
      <c r="D322" s="40">
        <v>687.04</v>
      </c>
      <c r="E322" s="41" t="s">
        <v>266</v>
      </c>
      <c r="F322" s="40" t="s">
        <v>267</v>
      </c>
      <c r="G322" s="40">
        <v>6</v>
      </c>
      <c r="H322" s="40" t="s">
        <v>547</v>
      </c>
      <c r="I322" s="40"/>
      <c r="J322" s="40">
        <v>27</v>
      </c>
      <c r="K322" s="41" t="s">
        <v>548</v>
      </c>
      <c r="L322" s="41" t="s">
        <v>27</v>
      </c>
      <c r="M322" s="41">
        <v>90</v>
      </c>
      <c r="N322" s="41">
        <v>70</v>
      </c>
      <c r="O322" s="41"/>
      <c r="P322" s="41"/>
      <c r="Q322" s="41">
        <v>2</v>
      </c>
      <c r="R322" s="41">
        <v>1</v>
      </c>
      <c r="S322" s="41">
        <v>0.85</v>
      </c>
      <c r="T322" s="41" t="s">
        <v>28</v>
      </c>
      <c r="U322" s="41"/>
      <c r="V322" s="26"/>
      <c r="W322" s="26"/>
      <c r="X322" s="26"/>
      <c r="Y322" s="26"/>
      <c r="Z322" s="26"/>
    </row>
    <row r="323" spans="1:27" s="4" customFormat="1" ht="24">
      <c r="A323" s="49"/>
      <c r="B323" s="54" t="s">
        <v>1019</v>
      </c>
      <c r="C323" s="50" t="s">
        <v>1341</v>
      </c>
      <c r="D323" s="51"/>
      <c r="E323" s="52"/>
      <c r="F323" s="51"/>
      <c r="G323" s="51"/>
      <c r="H323" s="51"/>
      <c r="I323" s="51"/>
      <c r="J323" s="51" t="s">
        <v>1069</v>
      </c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3"/>
      <c r="W323" s="53"/>
      <c r="X323" s="53"/>
      <c r="Y323" s="53"/>
      <c r="Z323" s="53"/>
      <c r="AA323" s="4">
        <f>ROUND((90%*0.85*100),0)</f>
        <v>77</v>
      </c>
    </row>
    <row r="324" spans="1:27" s="4" customFormat="1" ht="24">
      <c r="A324" s="49"/>
      <c r="B324" s="54" t="s">
        <v>1022</v>
      </c>
      <c r="C324" s="50" t="s">
        <v>1345</v>
      </c>
      <c r="D324" s="51"/>
      <c r="E324" s="52"/>
      <c r="F324" s="51"/>
      <c r="G324" s="51"/>
      <c r="H324" s="51"/>
      <c r="I324" s="51"/>
      <c r="J324" s="51" t="s">
        <v>1061</v>
      </c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3"/>
      <c r="W324" s="53"/>
      <c r="X324" s="53"/>
      <c r="Y324" s="53"/>
      <c r="Z324" s="53"/>
      <c r="AA324" s="4">
        <f>ROUND((70%*(0.85*0.8)*100),0)</f>
        <v>48</v>
      </c>
    </row>
    <row r="325" spans="1:26" ht="60">
      <c r="A325" s="37">
        <v>127</v>
      </c>
      <c r="B325" s="38" t="s">
        <v>549</v>
      </c>
      <c r="C325" s="39">
        <v>0.02</v>
      </c>
      <c r="D325" s="40">
        <v>6306.84</v>
      </c>
      <c r="E325" s="41" t="s">
        <v>550</v>
      </c>
      <c r="F325" s="40" t="s">
        <v>551</v>
      </c>
      <c r="G325" s="40" t="s">
        <v>552</v>
      </c>
      <c r="H325" s="40" t="s">
        <v>553</v>
      </c>
      <c r="I325" s="40" t="s">
        <v>554</v>
      </c>
      <c r="J325" s="40">
        <v>855</v>
      </c>
      <c r="K325" s="41" t="s">
        <v>555</v>
      </c>
      <c r="L325" s="41" t="s">
        <v>27</v>
      </c>
      <c r="M325" s="41">
        <v>130</v>
      </c>
      <c r="N325" s="41">
        <v>89</v>
      </c>
      <c r="O325" s="41">
        <v>9</v>
      </c>
      <c r="P325" s="41">
        <v>5</v>
      </c>
      <c r="Q325" s="41">
        <v>92</v>
      </c>
      <c r="R325" s="41">
        <v>50</v>
      </c>
      <c r="S325" s="41">
        <v>0.85</v>
      </c>
      <c r="T325" s="41" t="s">
        <v>28</v>
      </c>
      <c r="U325" s="41" t="s">
        <v>556</v>
      </c>
      <c r="V325" s="26"/>
      <c r="W325" s="26"/>
      <c r="X325" s="26"/>
      <c r="Y325" s="26"/>
      <c r="Z325" s="26"/>
    </row>
    <row r="326" spans="1:27" s="4" customFormat="1" ht="24">
      <c r="A326" s="49"/>
      <c r="B326" s="54" t="s">
        <v>1019</v>
      </c>
      <c r="C326" s="50" t="s">
        <v>1333</v>
      </c>
      <c r="D326" s="51"/>
      <c r="E326" s="52"/>
      <c r="F326" s="51"/>
      <c r="G326" s="51" t="s">
        <v>1048</v>
      </c>
      <c r="H326" s="51"/>
      <c r="I326" s="51"/>
      <c r="J326" s="51" t="s">
        <v>1117</v>
      </c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3"/>
      <c r="W326" s="53"/>
      <c r="X326" s="53"/>
      <c r="Y326" s="53"/>
      <c r="Z326" s="53"/>
      <c r="AA326" s="4">
        <f>ROUND((130%*0.85*100),0)</f>
        <v>111</v>
      </c>
    </row>
    <row r="327" spans="1:27" s="4" customFormat="1" ht="24">
      <c r="A327" s="49"/>
      <c r="B327" s="54" t="s">
        <v>1022</v>
      </c>
      <c r="C327" s="50" t="s">
        <v>1334</v>
      </c>
      <c r="D327" s="51"/>
      <c r="E327" s="52"/>
      <c r="F327" s="51"/>
      <c r="G327" s="51" t="s">
        <v>1043</v>
      </c>
      <c r="H327" s="51"/>
      <c r="I327" s="51"/>
      <c r="J327" s="51" t="s">
        <v>1229</v>
      </c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3"/>
      <c r="W327" s="53"/>
      <c r="X327" s="53"/>
      <c r="Y327" s="53"/>
      <c r="Z327" s="53"/>
      <c r="AA327" s="4">
        <f>ROUND((89%*(0.85*0.8)*100),0)</f>
        <v>61</v>
      </c>
    </row>
    <row r="328" spans="1:26" ht="72">
      <c r="A328" s="37">
        <v>128</v>
      </c>
      <c r="B328" s="38" t="s">
        <v>226</v>
      </c>
      <c r="C328" s="39">
        <v>0.36</v>
      </c>
      <c r="D328" s="40">
        <v>292.24</v>
      </c>
      <c r="E328" s="41" t="s">
        <v>227</v>
      </c>
      <c r="F328" s="40" t="s">
        <v>228</v>
      </c>
      <c r="G328" s="40" t="s">
        <v>557</v>
      </c>
      <c r="H328" s="40" t="s">
        <v>558</v>
      </c>
      <c r="I328" s="40" t="s">
        <v>559</v>
      </c>
      <c r="J328" s="40">
        <v>472</v>
      </c>
      <c r="K328" s="41" t="s">
        <v>560</v>
      </c>
      <c r="L328" s="41" t="s">
        <v>27</v>
      </c>
      <c r="M328" s="41">
        <v>130</v>
      </c>
      <c r="N328" s="41">
        <v>89</v>
      </c>
      <c r="O328" s="41">
        <v>17</v>
      </c>
      <c r="P328" s="41">
        <v>10</v>
      </c>
      <c r="Q328" s="41">
        <v>189</v>
      </c>
      <c r="R328" s="41">
        <v>103</v>
      </c>
      <c r="S328" s="41">
        <v>0.85</v>
      </c>
      <c r="T328" s="41" t="s">
        <v>28</v>
      </c>
      <c r="U328" s="41" t="s">
        <v>561</v>
      </c>
      <c r="V328" s="26"/>
      <c r="W328" s="26"/>
      <c r="X328" s="26"/>
      <c r="Y328" s="26"/>
      <c r="Z328" s="26"/>
    </row>
    <row r="329" spans="1:27" s="4" customFormat="1" ht="24">
      <c r="A329" s="49"/>
      <c r="B329" s="54" t="s">
        <v>1019</v>
      </c>
      <c r="C329" s="50" t="s">
        <v>1333</v>
      </c>
      <c r="D329" s="51"/>
      <c r="E329" s="52"/>
      <c r="F329" s="51"/>
      <c r="G329" s="51" t="s">
        <v>1062</v>
      </c>
      <c r="H329" s="51"/>
      <c r="I329" s="51"/>
      <c r="J329" s="51" t="s">
        <v>1230</v>
      </c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3"/>
      <c r="W329" s="53"/>
      <c r="X329" s="53"/>
      <c r="Y329" s="53"/>
      <c r="Z329" s="53"/>
      <c r="AA329" s="4">
        <f>ROUND((130%*0.85*100),0)</f>
        <v>111</v>
      </c>
    </row>
    <row r="330" spans="1:27" s="4" customFormat="1" ht="24">
      <c r="A330" s="49"/>
      <c r="B330" s="54" t="s">
        <v>1022</v>
      </c>
      <c r="C330" s="50" t="s">
        <v>1334</v>
      </c>
      <c r="D330" s="51"/>
      <c r="E330" s="52"/>
      <c r="F330" s="51"/>
      <c r="G330" s="51" t="s">
        <v>1088</v>
      </c>
      <c r="H330" s="51"/>
      <c r="I330" s="51"/>
      <c r="J330" s="51" t="s">
        <v>1089</v>
      </c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3"/>
      <c r="W330" s="53"/>
      <c r="X330" s="53"/>
      <c r="Y330" s="53"/>
      <c r="Z330" s="53"/>
      <c r="AA330" s="4">
        <f>ROUND((89%*(0.85*0.8)*100),0)</f>
        <v>61</v>
      </c>
    </row>
    <row r="331" spans="1:26" ht="48">
      <c r="A331" s="37">
        <v>129</v>
      </c>
      <c r="B331" s="38" t="s">
        <v>562</v>
      </c>
      <c r="C331" s="39">
        <v>1</v>
      </c>
      <c r="D331" s="40">
        <v>78.21</v>
      </c>
      <c r="E331" s="41" t="s">
        <v>563</v>
      </c>
      <c r="F331" s="40" t="s">
        <v>564</v>
      </c>
      <c r="G331" s="40" t="s">
        <v>565</v>
      </c>
      <c r="H331" s="40" t="s">
        <v>566</v>
      </c>
      <c r="I331" s="40" t="s">
        <v>567</v>
      </c>
      <c r="J331" s="40">
        <v>437</v>
      </c>
      <c r="K331" s="41" t="s">
        <v>568</v>
      </c>
      <c r="L331" s="41" t="s">
        <v>27</v>
      </c>
      <c r="M331" s="41">
        <v>130</v>
      </c>
      <c r="N331" s="41">
        <v>89</v>
      </c>
      <c r="O331" s="41">
        <v>12</v>
      </c>
      <c r="P331" s="41">
        <v>7</v>
      </c>
      <c r="Q331" s="41">
        <v>128</v>
      </c>
      <c r="R331" s="41">
        <v>70</v>
      </c>
      <c r="S331" s="41">
        <v>0.85</v>
      </c>
      <c r="T331" s="41" t="s">
        <v>28</v>
      </c>
      <c r="U331" s="41" t="s">
        <v>569</v>
      </c>
      <c r="V331" s="26"/>
      <c r="W331" s="26"/>
      <c r="X331" s="26"/>
      <c r="Y331" s="26"/>
      <c r="Z331" s="26"/>
    </row>
    <row r="332" spans="1:27" s="4" customFormat="1" ht="24">
      <c r="A332" s="49"/>
      <c r="B332" s="54" t="s">
        <v>1019</v>
      </c>
      <c r="C332" s="50" t="s">
        <v>1333</v>
      </c>
      <c r="D332" s="51"/>
      <c r="E332" s="52"/>
      <c r="F332" s="51"/>
      <c r="G332" s="51" t="s">
        <v>1127</v>
      </c>
      <c r="H332" s="51"/>
      <c r="I332" s="51"/>
      <c r="J332" s="51" t="s">
        <v>1231</v>
      </c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3"/>
      <c r="W332" s="53"/>
      <c r="X332" s="53"/>
      <c r="Y332" s="53"/>
      <c r="Z332" s="53"/>
      <c r="AA332" s="4">
        <f>ROUND((130%*0.85*100),0)</f>
        <v>111</v>
      </c>
    </row>
    <row r="333" spans="1:27" s="4" customFormat="1" ht="24">
      <c r="A333" s="49"/>
      <c r="B333" s="54" t="s">
        <v>1022</v>
      </c>
      <c r="C333" s="50" t="s">
        <v>1334</v>
      </c>
      <c r="D333" s="51"/>
      <c r="E333" s="52"/>
      <c r="F333" s="51"/>
      <c r="G333" s="51" t="s">
        <v>1058</v>
      </c>
      <c r="H333" s="51"/>
      <c r="I333" s="51"/>
      <c r="J333" s="51" t="s">
        <v>1232</v>
      </c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3"/>
      <c r="W333" s="53"/>
      <c r="X333" s="53"/>
      <c r="Y333" s="53"/>
      <c r="Z333" s="53"/>
      <c r="AA333" s="4">
        <f>ROUND((89%*(0.85*0.8)*100),0)</f>
        <v>61</v>
      </c>
    </row>
    <row r="334" spans="1:26" ht="60">
      <c r="A334" s="37">
        <v>130</v>
      </c>
      <c r="B334" s="38" t="s">
        <v>384</v>
      </c>
      <c r="C334" s="39">
        <v>1</v>
      </c>
      <c r="D334" s="40">
        <v>212.27</v>
      </c>
      <c r="E334" s="41" t="s">
        <v>373</v>
      </c>
      <c r="F334" s="40">
        <v>16.07</v>
      </c>
      <c r="G334" s="40" t="s">
        <v>451</v>
      </c>
      <c r="H334" s="40" t="s">
        <v>452</v>
      </c>
      <c r="I334" s="40">
        <v>16</v>
      </c>
      <c r="J334" s="40">
        <v>607</v>
      </c>
      <c r="K334" s="41" t="s">
        <v>453</v>
      </c>
      <c r="L334" s="41" t="s">
        <v>27</v>
      </c>
      <c r="M334" s="41">
        <v>130</v>
      </c>
      <c r="N334" s="41">
        <v>89</v>
      </c>
      <c r="O334" s="41">
        <v>23</v>
      </c>
      <c r="P334" s="41">
        <v>14</v>
      </c>
      <c r="Q334" s="41">
        <v>245</v>
      </c>
      <c r="R334" s="41">
        <v>134</v>
      </c>
      <c r="S334" s="41">
        <v>0.85</v>
      </c>
      <c r="T334" s="41" t="s">
        <v>28</v>
      </c>
      <c r="U334" s="41">
        <v>51</v>
      </c>
      <c r="V334" s="26"/>
      <c r="W334" s="26"/>
      <c r="X334" s="26"/>
      <c r="Y334" s="26"/>
      <c r="Z334" s="26"/>
    </row>
    <row r="335" spans="1:27" s="4" customFormat="1" ht="24">
      <c r="A335" s="49"/>
      <c r="B335" s="54" t="s">
        <v>1019</v>
      </c>
      <c r="C335" s="50" t="s">
        <v>1333</v>
      </c>
      <c r="D335" s="51"/>
      <c r="E335" s="52"/>
      <c r="F335" s="51"/>
      <c r="G335" s="51" t="s">
        <v>1178</v>
      </c>
      <c r="H335" s="51"/>
      <c r="I335" s="51"/>
      <c r="J335" s="51" t="s">
        <v>1179</v>
      </c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3"/>
      <c r="W335" s="53"/>
      <c r="X335" s="53"/>
      <c r="Y335" s="53"/>
      <c r="Z335" s="53"/>
      <c r="AA335" s="4">
        <f>ROUND((130%*0.85*100),0)</f>
        <v>111</v>
      </c>
    </row>
    <row r="336" spans="1:27" s="4" customFormat="1" ht="24">
      <c r="A336" s="49"/>
      <c r="B336" s="54" t="s">
        <v>1022</v>
      </c>
      <c r="C336" s="50" t="s">
        <v>1334</v>
      </c>
      <c r="D336" s="51"/>
      <c r="E336" s="52"/>
      <c r="F336" s="51"/>
      <c r="G336" s="51" t="s">
        <v>1180</v>
      </c>
      <c r="H336" s="51"/>
      <c r="I336" s="51"/>
      <c r="J336" s="51" t="s">
        <v>1181</v>
      </c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3"/>
      <c r="W336" s="53"/>
      <c r="X336" s="53"/>
      <c r="Y336" s="53"/>
      <c r="Z336" s="53"/>
      <c r="AA336" s="4">
        <f>ROUND((89%*(0.85*0.8)*100),0)</f>
        <v>61</v>
      </c>
    </row>
    <row r="337" spans="1:26" ht="60">
      <c r="A337" s="32">
        <v>131</v>
      </c>
      <c r="B337" s="33" t="s">
        <v>570</v>
      </c>
      <c r="C337" s="34">
        <v>1</v>
      </c>
      <c r="D337" s="35">
        <v>385</v>
      </c>
      <c r="E337" s="36" t="s">
        <v>571</v>
      </c>
      <c r="F337" s="35"/>
      <c r="G337" s="35">
        <v>385</v>
      </c>
      <c r="H337" s="35" t="s">
        <v>571</v>
      </c>
      <c r="I337" s="35"/>
      <c r="J337" s="35">
        <v>720</v>
      </c>
      <c r="K337" s="36" t="s">
        <v>405</v>
      </c>
      <c r="L337" s="36" t="s">
        <v>33</v>
      </c>
      <c r="M337" s="36">
        <v>130</v>
      </c>
      <c r="N337" s="36">
        <v>89</v>
      </c>
      <c r="O337" s="36"/>
      <c r="P337" s="36"/>
      <c r="Q337" s="36"/>
      <c r="R337" s="36"/>
      <c r="S337" s="36">
        <v>0.85</v>
      </c>
      <c r="T337" s="36" t="s">
        <v>28</v>
      </c>
      <c r="U337" s="36"/>
      <c r="V337" s="26"/>
      <c r="W337" s="26"/>
      <c r="X337" s="26"/>
      <c r="Y337" s="26"/>
      <c r="Z337" s="26"/>
    </row>
    <row r="338" spans="1:26" ht="60">
      <c r="A338" s="37">
        <v>132</v>
      </c>
      <c r="B338" s="38" t="s">
        <v>572</v>
      </c>
      <c r="C338" s="39">
        <v>0.0005</v>
      </c>
      <c r="D338" s="40">
        <v>11475.49</v>
      </c>
      <c r="E338" s="41" t="s">
        <v>573</v>
      </c>
      <c r="F338" s="40" t="s">
        <v>574</v>
      </c>
      <c r="G338" s="40" t="s">
        <v>575</v>
      </c>
      <c r="H338" s="40">
        <v>3</v>
      </c>
      <c r="I338" s="40">
        <v>3</v>
      </c>
      <c r="J338" s="40">
        <v>55</v>
      </c>
      <c r="K338" s="41" t="s">
        <v>576</v>
      </c>
      <c r="L338" s="41" t="s">
        <v>27</v>
      </c>
      <c r="M338" s="41">
        <v>130</v>
      </c>
      <c r="N338" s="41">
        <v>89</v>
      </c>
      <c r="O338" s="41">
        <v>4</v>
      </c>
      <c r="P338" s="41">
        <v>2</v>
      </c>
      <c r="Q338" s="41">
        <v>46</v>
      </c>
      <c r="R338" s="41">
        <v>25</v>
      </c>
      <c r="S338" s="41">
        <v>0.85</v>
      </c>
      <c r="T338" s="41" t="s">
        <v>28</v>
      </c>
      <c r="U338" s="41" t="s">
        <v>577</v>
      </c>
      <c r="V338" s="26"/>
      <c r="W338" s="26"/>
      <c r="X338" s="26"/>
      <c r="Y338" s="26"/>
      <c r="Z338" s="26"/>
    </row>
    <row r="339" spans="1:27" s="4" customFormat="1" ht="24">
      <c r="A339" s="49"/>
      <c r="B339" s="54" t="s">
        <v>1019</v>
      </c>
      <c r="C339" s="50" t="s">
        <v>1333</v>
      </c>
      <c r="D339" s="51"/>
      <c r="E339" s="52"/>
      <c r="F339" s="51"/>
      <c r="G339" s="51" t="s">
        <v>1060</v>
      </c>
      <c r="H339" s="51"/>
      <c r="I339" s="51"/>
      <c r="J339" s="51" t="s">
        <v>1115</v>
      </c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3"/>
      <c r="W339" s="53"/>
      <c r="X339" s="53"/>
      <c r="Y339" s="53"/>
      <c r="Z339" s="53"/>
      <c r="AA339" s="4">
        <f>ROUND((130%*0.85*100),0)</f>
        <v>111</v>
      </c>
    </row>
    <row r="340" spans="1:27" s="4" customFormat="1" ht="24">
      <c r="A340" s="49"/>
      <c r="B340" s="54" t="s">
        <v>1022</v>
      </c>
      <c r="C340" s="50" t="s">
        <v>1334</v>
      </c>
      <c r="D340" s="51"/>
      <c r="E340" s="52"/>
      <c r="F340" s="51"/>
      <c r="G340" s="51" t="s">
        <v>1069</v>
      </c>
      <c r="H340" s="51"/>
      <c r="I340" s="51"/>
      <c r="J340" s="51" t="s">
        <v>1073</v>
      </c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3"/>
      <c r="W340" s="53"/>
      <c r="X340" s="53"/>
      <c r="Y340" s="53"/>
      <c r="Z340" s="53"/>
      <c r="AA340" s="4">
        <f>ROUND((89%*(0.85*0.8)*100),0)</f>
        <v>61</v>
      </c>
    </row>
    <row r="341" spans="1:26" ht="72">
      <c r="A341" s="32">
        <v>133</v>
      </c>
      <c r="B341" s="33" t="s">
        <v>578</v>
      </c>
      <c r="C341" s="34">
        <v>0.502</v>
      </c>
      <c r="D341" s="35">
        <v>38.9</v>
      </c>
      <c r="E341" s="36" t="s">
        <v>579</v>
      </c>
      <c r="F341" s="35"/>
      <c r="G341" s="35">
        <v>20</v>
      </c>
      <c r="H341" s="35" t="s">
        <v>580</v>
      </c>
      <c r="I341" s="35"/>
      <c r="J341" s="35">
        <v>126</v>
      </c>
      <c r="K341" s="36" t="s">
        <v>581</v>
      </c>
      <c r="L341" s="36" t="s">
        <v>33</v>
      </c>
      <c r="M341" s="36">
        <v>130</v>
      </c>
      <c r="N341" s="36">
        <v>89</v>
      </c>
      <c r="O341" s="36"/>
      <c r="P341" s="36"/>
      <c r="Q341" s="36"/>
      <c r="R341" s="36"/>
      <c r="S341" s="36">
        <v>0.85</v>
      </c>
      <c r="T341" s="36" t="s">
        <v>28</v>
      </c>
      <c r="U341" s="36"/>
      <c r="V341" s="26"/>
      <c r="W341" s="26"/>
      <c r="X341" s="26"/>
      <c r="Y341" s="26"/>
      <c r="Z341" s="26"/>
    </row>
    <row r="342" spans="1:26" ht="72">
      <c r="A342" s="37">
        <v>134</v>
      </c>
      <c r="B342" s="38" t="s">
        <v>582</v>
      </c>
      <c r="C342" s="39">
        <v>0.0005</v>
      </c>
      <c r="D342" s="40">
        <v>28213.6</v>
      </c>
      <c r="E342" s="41" t="s">
        <v>583</v>
      </c>
      <c r="F342" s="40" t="s">
        <v>584</v>
      </c>
      <c r="G342" s="40" t="s">
        <v>585</v>
      </c>
      <c r="H342" s="40" t="s">
        <v>586</v>
      </c>
      <c r="I342" s="40">
        <v>1</v>
      </c>
      <c r="J342" s="40">
        <v>55</v>
      </c>
      <c r="K342" s="41" t="s">
        <v>587</v>
      </c>
      <c r="L342" s="41" t="s">
        <v>27</v>
      </c>
      <c r="M342" s="41">
        <v>130</v>
      </c>
      <c r="N342" s="41">
        <v>89</v>
      </c>
      <c r="O342" s="41">
        <v>1</v>
      </c>
      <c r="P342" s="41">
        <v>1</v>
      </c>
      <c r="Q342" s="41">
        <v>20</v>
      </c>
      <c r="R342" s="41">
        <v>11</v>
      </c>
      <c r="S342" s="41">
        <v>0.85</v>
      </c>
      <c r="T342" s="41" t="s">
        <v>28</v>
      </c>
      <c r="U342" s="41" t="s">
        <v>588</v>
      </c>
      <c r="V342" s="26"/>
      <c r="W342" s="26"/>
      <c r="X342" s="26"/>
      <c r="Y342" s="26"/>
      <c r="Z342" s="26"/>
    </row>
    <row r="343" spans="1:27" s="4" customFormat="1" ht="24">
      <c r="A343" s="49"/>
      <c r="B343" s="54" t="s">
        <v>1019</v>
      </c>
      <c r="C343" s="50" t="s">
        <v>1333</v>
      </c>
      <c r="D343" s="51"/>
      <c r="E343" s="52"/>
      <c r="F343" s="51"/>
      <c r="G343" s="51" t="s">
        <v>1061</v>
      </c>
      <c r="H343" s="51"/>
      <c r="I343" s="51"/>
      <c r="J343" s="51" t="s">
        <v>1023</v>
      </c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3"/>
      <c r="W343" s="53"/>
      <c r="X343" s="53"/>
      <c r="Y343" s="53"/>
      <c r="Z343" s="53"/>
      <c r="AA343" s="4">
        <f>ROUND((130%*0.85*100),0)</f>
        <v>111</v>
      </c>
    </row>
    <row r="344" spans="1:27" s="4" customFormat="1" ht="24">
      <c r="A344" s="49"/>
      <c r="B344" s="54" t="s">
        <v>1022</v>
      </c>
      <c r="C344" s="50" t="s">
        <v>1334</v>
      </c>
      <c r="D344" s="51"/>
      <c r="E344" s="52"/>
      <c r="F344" s="51"/>
      <c r="G344" s="51" t="s">
        <v>1061</v>
      </c>
      <c r="H344" s="51"/>
      <c r="I344" s="51"/>
      <c r="J344" s="51" t="s">
        <v>1052</v>
      </c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3"/>
      <c r="W344" s="53"/>
      <c r="X344" s="53"/>
      <c r="Y344" s="53"/>
      <c r="Z344" s="53"/>
      <c r="AA344" s="4">
        <f>ROUND((89%*(0.85*0.8)*100),0)</f>
        <v>61</v>
      </c>
    </row>
    <row r="345" spans="1:26" ht="48">
      <c r="A345" s="32">
        <v>135</v>
      </c>
      <c r="B345" s="33" t="s">
        <v>589</v>
      </c>
      <c r="C345" s="34">
        <v>0.21</v>
      </c>
      <c r="D345" s="35">
        <v>36.5</v>
      </c>
      <c r="E345" s="36" t="s">
        <v>590</v>
      </c>
      <c r="F345" s="35"/>
      <c r="G345" s="35">
        <v>8</v>
      </c>
      <c r="H345" s="35" t="s">
        <v>591</v>
      </c>
      <c r="I345" s="35"/>
      <c r="J345" s="35">
        <v>36</v>
      </c>
      <c r="K345" s="36" t="s">
        <v>592</v>
      </c>
      <c r="L345" s="36" t="s">
        <v>33</v>
      </c>
      <c r="M345" s="36">
        <v>130</v>
      </c>
      <c r="N345" s="36">
        <v>89</v>
      </c>
      <c r="O345" s="36"/>
      <c r="P345" s="36"/>
      <c r="Q345" s="36"/>
      <c r="R345" s="36"/>
      <c r="S345" s="36">
        <v>0.85</v>
      </c>
      <c r="T345" s="36" t="s">
        <v>28</v>
      </c>
      <c r="U345" s="36"/>
      <c r="V345" s="26"/>
      <c r="W345" s="26"/>
      <c r="X345" s="26"/>
      <c r="Y345" s="26"/>
      <c r="Z345" s="26"/>
    </row>
    <row r="346" spans="1:26" ht="60">
      <c r="A346" s="37">
        <v>136</v>
      </c>
      <c r="B346" s="38" t="s">
        <v>529</v>
      </c>
      <c r="C346" s="39">
        <v>1</v>
      </c>
      <c r="D346" s="40">
        <v>36.31</v>
      </c>
      <c r="E346" s="41" t="s">
        <v>530</v>
      </c>
      <c r="F346" s="40"/>
      <c r="G346" s="40" t="s">
        <v>593</v>
      </c>
      <c r="H346" s="40" t="s">
        <v>594</v>
      </c>
      <c r="I346" s="40"/>
      <c r="J346" s="40">
        <v>345</v>
      </c>
      <c r="K346" s="41" t="s">
        <v>595</v>
      </c>
      <c r="L346" s="41" t="s">
        <v>27</v>
      </c>
      <c r="M346" s="41">
        <v>128</v>
      </c>
      <c r="N346" s="41">
        <v>83</v>
      </c>
      <c r="O346" s="41">
        <v>27</v>
      </c>
      <c r="P346" s="41">
        <v>15</v>
      </c>
      <c r="Q346" s="41">
        <v>283</v>
      </c>
      <c r="R346" s="41">
        <v>147</v>
      </c>
      <c r="S346" s="41">
        <v>0.85</v>
      </c>
      <c r="T346" s="41" t="s">
        <v>28</v>
      </c>
      <c r="U346" s="41"/>
      <c r="V346" s="26"/>
      <c r="W346" s="26"/>
      <c r="X346" s="26"/>
      <c r="Y346" s="26"/>
      <c r="Z346" s="26"/>
    </row>
    <row r="347" spans="1:27" s="4" customFormat="1" ht="24">
      <c r="A347" s="49"/>
      <c r="B347" s="54" t="s">
        <v>1019</v>
      </c>
      <c r="C347" s="50" t="s">
        <v>1343</v>
      </c>
      <c r="D347" s="51"/>
      <c r="E347" s="52"/>
      <c r="F347" s="51"/>
      <c r="G347" s="51" t="s">
        <v>1233</v>
      </c>
      <c r="H347" s="51"/>
      <c r="I347" s="51"/>
      <c r="J347" s="51" t="s">
        <v>1234</v>
      </c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3"/>
      <c r="W347" s="53"/>
      <c r="X347" s="53"/>
      <c r="Y347" s="53"/>
      <c r="Z347" s="53"/>
      <c r="AA347" s="4">
        <f>ROUND((128%*0.85*100),0)</f>
        <v>109</v>
      </c>
    </row>
    <row r="348" spans="1:27" s="4" customFormat="1" ht="24">
      <c r="A348" s="49"/>
      <c r="B348" s="54" t="s">
        <v>1022</v>
      </c>
      <c r="C348" s="50" t="s">
        <v>1344</v>
      </c>
      <c r="D348" s="51"/>
      <c r="E348" s="52"/>
      <c r="F348" s="51"/>
      <c r="G348" s="51" t="s">
        <v>1070</v>
      </c>
      <c r="H348" s="51"/>
      <c r="I348" s="51"/>
      <c r="J348" s="51" t="s">
        <v>1235</v>
      </c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3"/>
      <c r="W348" s="53"/>
      <c r="X348" s="53"/>
      <c r="Y348" s="53"/>
      <c r="Z348" s="53"/>
      <c r="AA348" s="4">
        <f>ROUND((83%*(0.85*0.8)*100),0)</f>
        <v>56</v>
      </c>
    </row>
    <row r="349" spans="1:26" ht="48">
      <c r="A349" s="37">
        <v>137</v>
      </c>
      <c r="B349" s="38" t="s">
        <v>166</v>
      </c>
      <c r="C349" s="39">
        <v>0.002</v>
      </c>
      <c r="D349" s="40">
        <v>31686.43</v>
      </c>
      <c r="E349" s="41" t="s">
        <v>167</v>
      </c>
      <c r="F349" s="40" t="s">
        <v>168</v>
      </c>
      <c r="G349" s="40" t="s">
        <v>596</v>
      </c>
      <c r="H349" s="40" t="s">
        <v>597</v>
      </c>
      <c r="I349" s="40" t="s">
        <v>598</v>
      </c>
      <c r="J349" s="40">
        <v>511</v>
      </c>
      <c r="K349" s="41" t="s">
        <v>599</v>
      </c>
      <c r="L349" s="41" t="s">
        <v>27</v>
      </c>
      <c r="M349" s="41">
        <v>130</v>
      </c>
      <c r="N349" s="41">
        <v>89</v>
      </c>
      <c r="O349" s="41">
        <v>17</v>
      </c>
      <c r="P349" s="41">
        <v>10</v>
      </c>
      <c r="Q349" s="41">
        <v>185</v>
      </c>
      <c r="R349" s="41">
        <v>101</v>
      </c>
      <c r="S349" s="41">
        <v>0.85</v>
      </c>
      <c r="T349" s="41" t="s">
        <v>28</v>
      </c>
      <c r="U349" s="41" t="s">
        <v>600</v>
      </c>
      <c r="V349" s="26"/>
      <c r="W349" s="26"/>
      <c r="X349" s="26"/>
      <c r="Y349" s="26"/>
      <c r="Z349" s="26"/>
    </row>
    <row r="350" spans="1:27" s="4" customFormat="1" ht="24">
      <c r="A350" s="49"/>
      <c r="B350" s="54" t="s">
        <v>1019</v>
      </c>
      <c r="C350" s="50" t="s">
        <v>1333</v>
      </c>
      <c r="D350" s="51"/>
      <c r="E350" s="52"/>
      <c r="F350" s="51"/>
      <c r="G350" s="51" t="s">
        <v>1062</v>
      </c>
      <c r="H350" s="51"/>
      <c r="I350" s="51"/>
      <c r="J350" s="51" t="s">
        <v>1236</v>
      </c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3"/>
      <c r="W350" s="53"/>
      <c r="X350" s="53"/>
      <c r="Y350" s="53"/>
      <c r="Z350" s="53"/>
      <c r="AA350" s="4">
        <f>ROUND((130%*0.85*100),0)</f>
        <v>111</v>
      </c>
    </row>
    <row r="351" spans="1:27" s="4" customFormat="1" ht="24">
      <c r="A351" s="49"/>
      <c r="B351" s="54" t="s">
        <v>1022</v>
      </c>
      <c r="C351" s="50" t="s">
        <v>1334</v>
      </c>
      <c r="D351" s="51"/>
      <c r="E351" s="52"/>
      <c r="F351" s="51"/>
      <c r="G351" s="51" t="s">
        <v>1088</v>
      </c>
      <c r="H351" s="51"/>
      <c r="I351" s="51"/>
      <c r="J351" s="51" t="s">
        <v>1237</v>
      </c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3"/>
      <c r="W351" s="53"/>
      <c r="X351" s="53"/>
      <c r="Y351" s="53"/>
      <c r="Z351" s="53"/>
      <c r="AA351" s="4">
        <f>ROUND((89%*(0.85*0.8)*100),0)</f>
        <v>61</v>
      </c>
    </row>
    <row r="352" spans="1:26" ht="60">
      <c r="A352" s="37">
        <v>138</v>
      </c>
      <c r="B352" s="38" t="s">
        <v>601</v>
      </c>
      <c r="C352" s="39">
        <v>0.36</v>
      </c>
      <c r="D352" s="40">
        <v>16456.49</v>
      </c>
      <c r="E352" s="41" t="s">
        <v>602</v>
      </c>
      <c r="F352" s="40" t="s">
        <v>603</v>
      </c>
      <c r="G352" s="40" t="s">
        <v>604</v>
      </c>
      <c r="H352" s="40" t="s">
        <v>605</v>
      </c>
      <c r="I352" s="40" t="s">
        <v>606</v>
      </c>
      <c r="J352" s="40">
        <v>49524</v>
      </c>
      <c r="K352" s="41" t="s">
        <v>607</v>
      </c>
      <c r="L352" s="41" t="s">
        <v>27</v>
      </c>
      <c r="M352" s="41">
        <v>130</v>
      </c>
      <c r="N352" s="41">
        <v>89</v>
      </c>
      <c r="O352" s="41">
        <v>3540</v>
      </c>
      <c r="P352" s="41">
        <v>2060</v>
      </c>
      <c r="Q352" s="41">
        <v>37899</v>
      </c>
      <c r="R352" s="41">
        <v>20757</v>
      </c>
      <c r="S352" s="41">
        <v>0.85</v>
      </c>
      <c r="T352" s="41" t="s">
        <v>28</v>
      </c>
      <c r="U352" s="41" t="s">
        <v>608</v>
      </c>
      <c r="V352" s="26"/>
      <c r="W352" s="26"/>
      <c r="X352" s="26"/>
      <c r="Y352" s="26"/>
      <c r="Z352" s="26"/>
    </row>
    <row r="353" spans="1:27" s="4" customFormat="1" ht="24">
      <c r="A353" s="49"/>
      <c r="B353" s="54" t="s">
        <v>1019</v>
      </c>
      <c r="C353" s="50" t="s">
        <v>1333</v>
      </c>
      <c r="D353" s="51"/>
      <c r="E353" s="52"/>
      <c r="F353" s="51"/>
      <c r="G353" s="51" t="s">
        <v>1238</v>
      </c>
      <c r="H353" s="51"/>
      <c r="I353" s="51"/>
      <c r="J353" s="51" t="s">
        <v>1239</v>
      </c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3"/>
      <c r="W353" s="53"/>
      <c r="X353" s="53"/>
      <c r="Y353" s="53"/>
      <c r="Z353" s="53"/>
      <c r="AA353" s="4">
        <f>ROUND((130%*0.85*100),0)</f>
        <v>111</v>
      </c>
    </row>
    <row r="354" spans="1:27" s="4" customFormat="1" ht="24">
      <c r="A354" s="49"/>
      <c r="B354" s="54" t="s">
        <v>1022</v>
      </c>
      <c r="C354" s="50" t="s">
        <v>1334</v>
      </c>
      <c r="D354" s="51"/>
      <c r="E354" s="52"/>
      <c r="F354" s="51"/>
      <c r="G354" s="51" t="s">
        <v>1240</v>
      </c>
      <c r="H354" s="51"/>
      <c r="I354" s="51"/>
      <c r="J354" s="51" t="s">
        <v>1241</v>
      </c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3"/>
      <c r="W354" s="53"/>
      <c r="X354" s="53"/>
      <c r="Y354" s="53"/>
      <c r="Z354" s="53"/>
      <c r="AA354" s="4">
        <f>ROUND((89%*(0.85*0.8)*100),0)</f>
        <v>61</v>
      </c>
    </row>
    <row r="355" spans="1:26" ht="72">
      <c r="A355" s="32">
        <v>139</v>
      </c>
      <c r="B355" s="33" t="s">
        <v>609</v>
      </c>
      <c r="C355" s="34">
        <v>36.14</v>
      </c>
      <c r="D355" s="35">
        <v>270</v>
      </c>
      <c r="E355" s="36" t="s">
        <v>610</v>
      </c>
      <c r="F355" s="35"/>
      <c r="G355" s="35">
        <v>9758</v>
      </c>
      <c r="H355" s="35" t="s">
        <v>611</v>
      </c>
      <c r="I355" s="35"/>
      <c r="J355" s="35">
        <v>63458</v>
      </c>
      <c r="K355" s="36" t="s">
        <v>612</v>
      </c>
      <c r="L355" s="36" t="s">
        <v>33</v>
      </c>
      <c r="M355" s="36">
        <v>130</v>
      </c>
      <c r="N355" s="36">
        <v>89</v>
      </c>
      <c r="O355" s="36"/>
      <c r="P355" s="36"/>
      <c r="Q355" s="36"/>
      <c r="R355" s="36"/>
      <c r="S355" s="36">
        <v>0.85</v>
      </c>
      <c r="T355" s="36" t="s">
        <v>28</v>
      </c>
      <c r="U355" s="36"/>
      <c r="V355" s="26"/>
      <c r="W355" s="26"/>
      <c r="X355" s="26"/>
      <c r="Y355" s="26"/>
      <c r="Z355" s="26"/>
    </row>
    <row r="356" spans="1:26" ht="36">
      <c r="A356" s="32">
        <v>140</v>
      </c>
      <c r="B356" s="33" t="s">
        <v>613</v>
      </c>
      <c r="C356" s="34">
        <v>1.2</v>
      </c>
      <c r="D356" s="35">
        <v>416</v>
      </c>
      <c r="E356" s="36" t="s">
        <v>614</v>
      </c>
      <c r="F356" s="35"/>
      <c r="G356" s="35">
        <v>499</v>
      </c>
      <c r="H356" s="35" t="s">
        <v>615</v>
      </c>
      <c r="I356" s="35"/>
      <c r="J356" s="35">
        <v>4450</v>
      </c>
      <c r="K356" s="36" t="s">
        <v>616</v>
      </c>
      <c r="L356" s="36" t="s">
        <v>33</v>
      </c>
      <c r="M356" s="36">
        <v>95</v>
      </c>
      <c r="N356" s="36">
        <v>65</v>
      </c>
      <c r="O356" s="36"/>
      <c r="P356" s="36"/>
      <c r="Q356" s="36"/>
      <c r="R356" s="36"/>
      <c r="S356" s="36">
        <v>0.85</v>
      </c>
      <c r="T356" s="36">
        <v>0.8</v>
      </c>
      <c r="U356" s="36"/>
      <c r="V356" s="26"/>
      <c r="W356" s="26"/>
      <c r="X356" s="26"/>
      <c r="Y356" s="26"/>
      <c r="Z356" s="26"/>
    </row>
    <row r="357" spans="1:26" ht="60">
      <c r="A357" s="37">
        <v>141</v>
      </c>
      <c r="B357" s="38" t="s">
        <v>617</v>
      </c>
      <c r="C357" s="39">
        <v>20.063</v>
      </c>
      <c r="D357" s="40">
        <v>26.37</v>
      </c>
      <c r="E357" s="41">
        <v>7.54</v>
      </c>
      <c r="F357" s="40" t="s">
        <v>618</v>
      </c>
      <c r="G357" s="40" t="s">
        <v>619</v>
      </c>
      <c r="H357" s="40">
        <v>151</v>
      </c>
      <c r="I357" s="40" t="s">
        <v>620</v>
      </c>
      <c r="J357" s="40">
        <v>4390</v>
      </c>
      <c r="K357" s="41">
        <v>1905</v>
      </c>
      <c r="L357" s="41" t="s">
        <v>27</v>
      </c>
      <c r="M357" s="41">
        <v>130</v>
      </c>
      <c r="N357" s="41">
        <v>89</v>
      </c>
      <c r="O357" s="41">
        <v>291</v>
      </c>
      <c r="P357" s="41">
        <v>169</v>
      </c>
      <c r="Q357" s="41">
        <v>3123</v>
      </c>
      <c r="R357" s="41">
        <v>1710</v>
      </c>
      <c r="S357" s="41">
        <v>0.85</v>
      </c>
      <c r="T357" s="41" t="s">
        <v>28</v>
      </c>
      <c r="U357" s="41" t="s">
        <v>621</v>
      </c>
      <c r="V357" s="26"/>
      <c r="W357" s="26"/>
      <c r="X357" s="26"/>
      <c r="Y357" s="26"/>
      <c r="Z357" s="26"/>
    </row>
    <row r="358" spans="1:27" s="4" customFormat="1" ht="24">
      <c r="A358" s="49"/>
      <c r="B358" s="54" t="s">
        <v>1019</v>
      </c>
      <c r="C358" s="50" t="s">
        <v>1333</v>
      </c>
      <c r="D358" s="51"/>
      <c r="E358" s="52"/>
      <c r="F358" s="51"/>
      <c r="G358" s="51" t="s">
        <v>1207</v>
      </c>
      <c r="H358" s="51"/>
      <c r="I358" s="51"/>
      <c r="J358" s="51" t="s">
        <v>1242</v>
      </c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3"/>
      <c r="W358" s="53"/>
      <c r="X358" s="53"/>
      <c r="Y358" s="53"/>
      <c r="Z358" s="53"/>
      <c r="AA358" s="4">
        <f>ROUND((130%*0.85*100),0)</f>
        <v>111</v>
      </c>
    </row>
    <row r="359" spans="1:27" s="4" customFormat="1" ht="24">
      <c r="A359" s="49"/>
      <c r="B359" s="54" t="s">
        <v>1022</v>
      </c>
      <c r="C359" s="50" t="s">
        <v>1334</v>
      </c>
      <c r="D359" s="51"/>
      <c r="E359" s="52"/>
      <c r="F359" s="51"/>
      <c r="G359" s="51" t="s">
        <v>1209</v>
      </c>
      <c r="H359" s="51"/>
      <c r="I359" s="51"/>
      <c r="J359" s="51" t="s">
        <v>1243</v>
      </c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3"/>
      <c r="W359" s="53"/>
      <c r="X359" s="53"/>
      <c r="Y359" s="53"/>
      <c r="Z359" s="53"/>
      <c r="AA359" s="4">
        <f>ROUND((89%*(0.85*0.8)*100),0)</f>
        <v>61</v>
      </c>
    </row>
    <row r="360" spans="1:26" ht="60">
      <c r="A360" s="37">
        <v>142</v>
      </c>
      <c r="B360" s="38" t="s">
        <v>622</v>
      </c>
      <c r="C360" s="39">
        <v>1</v>
      </c>
      <c r="D360" s="40">
        <v>341</v>
      </c>
      <c r="E360" s="41" t="s">
        <v>623</v>
      </c>
      <c r="F360" s="40">
        <v>166.76</v>
      </c>
      <c r="G360" s="40" t="s">
        <v>624</v>
      </c>
      <c r="H360" s="40" t="s">
        <v>625</v>
      </c>
      <c r="I360" s="40">
        <v>167</v>
      </c>
      <c r="J360" s="40">
        <v>2188</v>
      </c>
      <c r="K360" s="41" t="s">
        <v>626</v>
      </c>
      <c r="L360" s="41" t="s">
        <v>27</v>
      </c>
      <c r="M360" s="41">
        <v>130</v>
      </c>
      <c r="N360" s="41">
        <v>89</v>
      </c>
      <c r="O360" s="41">
        <v>147</v>
      </c>
      <c r="P360" s="41">
        <v>85</v>
      </c>
      <c r="Q360" s="41">
        <v>1566</v>
      </c>
      <c r="R360" s="41">
        <v>858</v>
      </c>
      <c r="S360" s="41">
        <v>0.85</v>
      </c>
      <c r="T360" s="41" t="s">
        <v>28</v>
      </c>
      <c r="U360" s="41">
        <v>557</v>
      </c>
      <c r="V360" s="26"/>
      <c r="W360" s="26"/>
      <c r="X360" s="26"/>
      <c r="Y360" s="26"/>
      <c r="Z360" s="26"/>
    </row>
    <row r="361" spans="1:27" s="4" customFormat="1" ht="24">
      <c r="A361" s="49"/>
      <c r="B361" s="54" t="s">
        <v>1019</v>
      </c>
      <c r="C361" s="50" t="s">
        <v>1333</v>
      </c>
      <c r="D361" s="51"/>
      <c r="E361" s="52"/>
      <c r="F361" s="51"/>
      <c r="G361" s="51" t="s">
        <v>1235</v>
      </c>
      <c r="H361" s="51"/>
      <c r="I361" s="51"/>
      <c r="J361" s="51" t="s">
        <v>1244</v>
      </c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3"/>
      <c r="W361" s="53"/>
      <c r="X361" s="53"/>
      <c r="Y361" s="53"/>
      <c r="Z361" s="53"/>
      <c r="AA361" s="4">
        <f>ROUND((130%*0.85*100),0)</f>
        <v>111</v>
      </c>
    </row>
    <row r="362" spans="1:27" s="4" customFormat="1" ht="24">
      <c r="A362" s="49"/>
      <c r="B362" s="54" t="s">
        <v>1022</v>
      </c>
      <c r="C362" s="50" t="s">
        <v>1334</v>
      </c>
      <c r="D362" s="51"/>
      <c r="E362" s="52"/>
      <c r="F362" s="51"/>
      <c r="G362" s="51" t="s">
        <v>1245</v>
      </c>
      <c r="H362" s="51"/>
      <c r="I362" s="51"/>
      <c r="J362" s="51" t="s">
        <v>1246</v>
      </c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3"/>
      <c r="W362" s="53"/>
      <c r="X362" s="53"/>
      <c r="Y362" s="53"/>
      <c r="Z362" s="53"/>
      <c r="AA362" s="4">
        <f>ROUND((89%*(0.85*0.8)*100),0)</f>
        <v>61</v>
      </c>
    </row>
    <row r="363" spans="1:26" ht="72">
      <c r="A363" s="32">
        <v>143</v>
      </c>
      <c r="B363" s="33" t="s">
        <v>627</v>
      </c>
      <c r="C363" s="34">
        <v>0.01</v>
      </c>
      <c r="D363" s="35">
        <v>10.82</v>
      </c>
      <c r="E363" s="36">
        <v>1.95</v>
      </c>
      <c r="F363" s="35" t="s">
        <v>628</v>
      </c>
      <c r="G363" s="35"/>
      <c r="H363" s="35"/>
      <c r="I363" s="35"/>
      <c r="J363" s="35">
        <v>1</v>
      </c>
      <c r="K363" s="36"/>
      <c r="L363" s="36" t="s">
        <v>27</v>
      </c>
      <c r="M363" s="36">
        <v>130</v>
      </c>
      <c r="N363" s="36">
        <v>89</v>
      </c>
      <c r="O363" s="36"/>
      <c r="P363" s="36"/>
      <c r="Q363" s="36"/>
      <c r="R363" s="36"/>
      <c r="S363" s="36">
        <v>0.85</v>
      </c>
      <c r="T363" s="36" t="s">
        <v>28</v>
      </c>
      <c r="U363" s="36">
        <v>1</v>
      </c>
      <c r="V363" s="26"/>
      <c r="W363" s="26"/>
      <c r="X363" s="26"/>
      <c r="Y363" s="26"/>
      <c r="Z363" s="26"/>
    </row>
    <row r="364" spans="1:26" ht="72">
      <c r="A364" s="37">
        <v>144</v>
      </c>
      <c r="B364" s="38" t="s">
        <v>629</v>
      </c>
      <c r="C364" s="39">
        <v>1</v>
      </c>
      <c r="D364" s="40">
        <v>968.45</v>
      </c>
      <c r="E364" s="41">
        <v>170.24</v>
      </c>
      <c r="F364" s="40" t="s">
        <v>630</v>
      </c>
      <c r="G364" s="40" t="s">
        <v>631</v>
      </c>
      <c r="H364" s="40">
        <v>170</v>
      </c>
      <c r="I364" s="40" t="s">
        <v>632</v>
      </c>
      <c r="J364" s="40">
        <v>7478</v>
      </c>
      <c r="K364" s="41">
        <v>2144</v>
      </c>
      <c r="L364" s="41" t="s">
        <v>27</v>
      </c>
      <c r="M364" s="41">
        <v>130</v>
      </c>
      <c r="N364" s="41">
        <v>89</v>
      </c>
      <c r="O364" s="41">
        <v>332</v>
      </c>
      <c r="P364" s="41">
        <v>193</v>
      </c>
      <c r="Q364" s="41">
        <v>3554</v>
      </c>
      <c r="R364" s="41">
        <v>1946</v>
      </c>
      <c r="S364" s="41">
        <v>0.85</v>
      </c>
      <c r="T364" s="41" t="s">
        <v>28</v>
      </c>
      <c r="U364" s="41" t="s">
        <v>633</v>
      </c>
      <c r="V364" s="26"/>
      <c r="W364" s="26"/>
      <c r="X364" s="26"/>
      <c r="Y364" s="26"/>
      <c r="Z364" s="26"/>
    </row>
    <row r="365" spans="1:27" s="4" customFormat="1" ht="24">
      <c r="A365" s="49"/>
      <c r="B365" s="54" t="s">
        <v>1019</v>
      </c>
      <c r="C365" s="50" t="s">
        <v>1333</v>
      </c>
      <c r="D365" s="51"/>
      <c r="E365" s="52"/>
      <c r="F365" s="51"/>
      <c r="G365" s="51" t="s">
        <v>1247</v>
      </c>
      <c r="H365" s="51"/>
      <c r="I365" s="51"/>
      <c r="J365" s="51" t="s">
        <v>1248</v>
      </c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3"/>
      <c r="W365" s="53"/>
      <c r="X365" s="53"/>
      <c r="Y365" s="53"/>
      <c r="Z365" s="53"/>
      <c r="AA365" s="4">
        <f>ROUND((130%*0.85*100),0)</f>
        <v>111</v>
      </c>
    </row>
    <row r="366" spans="1:27" s="4" customFormat="1" ht="24">
      <c r="A366" s="49"/>
      <c r="B366" s="54" t="s">
        <v>1022</v>
      </c>
      <c r="C366" s="50" t="s">
        <v>1334</v>
      </c>
      <c r="D366" s="51"/>
      <c r="E366" s="52"/>
      <c r="F366" s="51"/>
      <c r="G366" s="51" t="s">
        <v>1249</v>
      </c>
      <c r="H366" s="51"/>
      <c r="I366" s="51"/>
      <c r="J366" s="51" t="s">
        <v>1250</v>
      </c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3"/>
      <c r="W366" s="53"/>
      <c r="X366" s="53"/>
      <c r="Y366" s="53"/>
      <c r="Z366" s="53"/>
      <c r="AA366" s="4">
        <f>ROUND((89%*(0.85*0.8)*100),0)</f>
        <v>61</v>
      </c>
    </row>
    <row r="367" spans="1:26" ht="72">
      <c r="A367" s="37">
        <v>145</v>
      </c>
      <c r="B367" s="38" t="s">
        <v>634</v>
      </c>
      <c r="C367" s="39">
        <v>0.1</v>
      </c>
      <c r="D367" s="40">
        <v>5329.56</v>
      </c>
      <c r="E367" s="41" t="s">
        <v>635</v>
      </c>
      <c r="F367" s="40">
        <v>1817.66</v>
      </c>
      <c r="G367" s="40" t="s">
        <v>636</v>
      </c>
      <c r="H367" s="40" t="s">
        <v>637</v>
      </c>
      <c r="I367" s="40">
        <v>182</v>
      </c>
      <c r="J367" s="40">
        <v>4300</v>
      </c>
      <c r="K367" s="41" t="s">
        <v>638</v>
      </c>
      <c r="L367" s="41" t="s">
        <v>27</v>
      </c>
      <c r="M367" s="41">
        <v>130</v>
      </c>
      <c r="N367" s="41">
        <v>89</v>
      </c>
      <c r="O367" s="41">
        <v>131</v>
      </c>
      <c r="P367" s="41">
        <v>76</v>
      </c>
      <c r="Q367" s="41">
        <v>1410</v>
      </c>
      <c r="R367" s="41">
        <v>772</v>
      </c>
      <c r="S367" s="41">
        <v>0.85</v>
      </c>
      <c r="T367" s="41" t="s">
        <v>28</v>
      </c>
      <c r="U367" s="41">
        <v>569</v>
      </c>
      <c r="V367" s="26"/>
      <c r="W367" s="26"/>
      <c r="X367" s="26"/>
      <c r="Y367" s="26"/>
      <c r="Z367" s="26"/>
    </row>
    <row r="368" spans="1:27" s="4" customFormat="1" ht="24">
      <c r="A368" s="49"/>
      <c r="B368" s="54" t="s">
        <v>1019</v>
      </c>
      <c r="C368" s="50" t="s">
        <v>1333</v>
      </c>
      <c r="D368" s="51"/>
      <c r="E368" s="52"/>
      <c r="F368" s="51"/>
      <c r="G368" s="51" t="s">
        <v>1225</v>
      </c>
      <c r="H368" s="51"/>
      <c r="I368" s="51"/>
      <c r="J368" s="51" t="s">
        <v>1251</v>
      </c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3"/>
      <c r="W368" s="53"/>
      <c r="X368" s="53"/>
      <c r="Y368" s="53"/>
      <c r="Z368" s="53"/>
      <c r="AA368" s="4">
        <f>ROUND((130%*0.85*100),0)</f>
        <v>111</v>
      </c>
    </row>
    <row r="369" spans="1:27" s="4" customFormat="1" ht="24">
      <c r="A369" s="49"/>
      <c r="B369" s="54" t="s">
        <v>1022</v>
      </c>
      <c r="C369" s="50" t="s">
        <v>1334</v>
      </c>
      <c r="D369" s="51"/>
      <c r="E369" s="52"/>
      <c r="F369" s="51"/>
      <c r="G369" s="51" t="s">
        <v>1066</v>
      </c>
      <c r="H369" s="51"/>
      <c r="I369" s="51"/>
      <c r="J369" s="51" t="s">
        <v>1164</v>
      </c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3"/>
      <c r="W369" s="53"/>
      <c r="X369" s="53"/>
      <c r="Y369" s="53"/>
      <c r="Z369" s="53"/>
      <c r="AA369" s="4">
        <f>ROUND((89%*(0.85*0.8)*100),0)</f>
        <v>61</v>
      </c>
    </row>
    <row r="370" spans="1:26" ht="72">
      <c r="A370" s="37">
        <v>146</v>
      </c>
      <c r="B370" s="38" t="s">
        <v>639</v>
      </c>
      <c r="C370" s="39">
        <v>0.1</v>
      </c>
      <c r="D370" s="40">
        <v>939.98</v>
      </c>
      <c r="E370" s="41" t="s">
        <v>640</v>
      </c>
      <c r="F370" s="40">
        <v>444.96</v>
      </c>
      <c r="G370" s="40" t="s">
        <v>641</v>
      </c>
      <c r="H370" s="40" t="s">
        <v>642</v>
      </c>
      <c r="I370" s="40">
        <v>44</v>
      </c>
      <c r="J370" s="40">
        <v>621</v>
      </c>
      <c r="K370" s="41" t="s">
        <v>643</v>
      </c>
      <c r="L370" s="41" t="s">
        <v>27</v>
      </c>
      <c r="M370" s="41">
        <v>130</v>
      </c>
      <c r="N370" s="41">
        <v>89</v>
      </c>
      <c r="O370" s="41">
        <v>34</v>
      </c>
      <c r="P370" s="41">
        <v>20</v>
      </c>
      <c r="Q370" s="41">
        <v>359</v>
      </c>
      <c r="R370" s="41">
        <v>197</v>
      </c>
      <c r="S370" s="41">
        <v>0.85</v>
      </c>
      <c r="T370" s="41" t="s">
        <v>28</v>
      </c>
      <c r="U370" s="41">
        <v>141</v>
      </c>
      <c r="V370" s="26"/>
      <c r="W370" s="26"/>
      <c r="X370" s="26"/>
      <c r="Y370" s="26"/>
      <c r="Z370" s="26"/>
    </row>
    <row r="371" spans="1:27" s="4" customFormat="1" ht="24">
      <c r="A371" s="49"/>
      <c r="B371" s="54" t="s">
        <v>1019</v>
      </c>
      <c r="C371" s="50" t="s">
        <v>1333</v>
      </c>
      <c r="D371" s="51"/>
      <c r="E371" s="52"/>
      <c r="F371" s="51"/>
      <c r="G371" s="51" t="s">
        <v>1025</v>
      </c>
      <c r="H371" s="51"/>
      <c r="I371" s="51"/>
      <c r="J371" s="51" t="s">
        <v>1102</v>
      </c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3"/>
      <c r="W371" s="53"/>
      <c r="X371" s="53"/>
      <c r="Y371" s="53"/>
      <c r="Z371" s="53"/>
      <c r="AA371" s="4">
        <f>ROUND((130%*0.85*100),0)</f>
        <v>111</v>
      </c>
    </row>
    <row r="372" spans="1:27" s="4" customFormat="1" ht="24">
      <c r="A372" s="49"/>
      <c r="B372" s="54" t="s">
        <v>1022</v>
      </c>
      <c r="C372" s="50" t="s">
        <v>1334</v>
      </c>
      <c r="D372" s="51"/>
      <c r="E372" s="52"/>
      <c r="F372" s="51"/>
      <c r="G372" s="51" t="s">
        <v>1023</v>
      </c>
      <c r="H372" s="51"/>
      <c r="I372" s="51"/>
      <c r="J372" s="51" t="s">
        <v>1047</v>
      </c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3"/>
      <c r="W372" s="53"/>
      <c r="X372" s="53"/>
      <c r="Y372" s="53"/>
      <c r="Z372" s="53"/>
      <c r="AA372" s="4">
        <f>ROUND((89%*(0.85*0.8)*100),0)</f>
        <v>61</v>
      </c>
    </row>
    <row r="373" spans="1:26" ht="84">
      <c r="A373" s="37">
        <v>147</v>
      </c>
      <c r="B373" s="38" t="s">
        <v>644</v>
      </c>
      <c r="C373" s="39">
        <v>7</v>
      </c>
      <c r="D373" s="40">
        <v>13.85</v>
      </c>
      <c r="E373" s="41" t="s">
        <v>645</v>
      </c>
      <c r="F373" s="40">
        <v>2.45</v>
      </c>
      <c r="G373" s="40" t="s">
        <v>646</v>
      </c>
      <c r="H373" s="40" t="s">
        <v>647</v>
      </c>
      <c r="I373" s="40">
        <v>17</v>
      </c>
      <c r="J373" s="40">
        <v>903</v>
      </c>
      <c r="K373" s="41" t="s">
        <v>648</v>
      </c>
      <c r="L373" s="41" t="s">
        <v>27</v>
      </c>
      <c r="M373" s="41">
        <v>80</v>
      </c>
      <c r="N373" s="41">
        <v>60</v>
      </c>
      <c r="O373" s="41">
        <v>48</v>
      </c>
      <c r="P373" s="41">
        <v>36</v>
      </c>
      <c r="Q373" s="41">
        <v>515</v>
      </c>
      <c r="R373" s="41">
        <v>364</v>
      </c>
      <c r="S373" s="41">
        <v>0.85</v>
      </c>
      <c r="T373" s="41">
        <v>0.8</v>
      </c>
      <c r="U373" s="41">
        <v>61</v>
      </c>
      <c r="V373" s="26"/>
      <c r="W373" s="26"/>
      <c r="X373" s="26"/>
      <c r="Y373" s="26"/>
      <c r="Z373" s="26"/>
    </row>
    <row r="374" spans="1:27" s="4" customFormat="1" ht="24">
      <c r="A374" s="49"/>
      <c r="B374" s="54" t="s">
        <v>1019</v>
      </c>
      <c r="C374" s="50" t="s">
        <v>1337</v>
      </c>
      <c r="D374" s="51"/>
      <c r="E374" s="52"/>
      <c r="F374" s="51"/>
      <c r="G374" s="51" t="s">
        <v>1252</v>
      </c>
      <c r="H374" s="51"/>
      <c r="I374" s="51"/>
      <c r="J374" s="51" t="s">
        <v>1253</v>
      </c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3"/>
      <c r="W374" s="53"/>
      <c r="X374" s="53"/>
      <c r="Y374" s="53"/>
      <c r="Z374" s="53"/>
      <c r="AA374" s="4">
        <f>ROUND((80%*0.85*100),0)</f>
        <v>68</v>
      </c>
    </row>
    <row r="375" spans="1:27" s="4" customFormat="1" ht="24">
      <c r="A375" s="49"/>
      <c r="B375" s="54" t="s">
        <v>1022</v>
      </c>
      <c r="C375" s="50" t="s">
        <v>1346</v>
      </c>
      <c r="D375" s="51"/>
      <c r="E375" s="52"/>
      <c r="F375" s="51"/>
      <c r="G375" s="51" t="s">
        <v>1034</v>
      </c>
      <c r="H375" s="51"/>
      <c r="I375" s="51"/>
      <c r="J375" s="51" t="s">
        <v>1035</v>
      </c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3"/>
      <c r="W375" s="53"/>
      <c r="X375" s="53"/>
      <c r="Y375" s="53"/>
      <c r="Z375" s="53"/>
      <c r="AA375" s="4">
        <f>ROUND((60%*0.8*100),0)</f>
        <v>48</v>
      </c>
    </row>
    <row r="376" spans="1:26" ht="60">
      <c r="A376" s="37">
        <v>148</v>
      </c>
      <c r="B376" s="38" t="s">
        <v>649</v>
      </c>
      <c r="C376" s="39">
        <v>1</v>
      </c>
      <c r="D376" s="40">
        <v>39.34</v>
      </c>
      <c r="E376" s="41" t="s">
        <v>650</v>
      </c>
      <c r="F376" s="40">
        <v>17.08</v>
      </c>
      <c r="G376" s="40" t="s">
        <v>651</v>
      </c>
      <c r="H376" s="40" t="s">
        <v>652</v>
      </c>
      <c r="I376" s="40">
        <v>17</v>
      </c>
      <c r="J376" s="40">
        <v>256</v>
      </c>
      <c r="K376" s="41" t="s">
        <v>653</v>
      </c>
      <c r="L376" s="41" t="s">
        <v>27</v>
      </c>
      <c r="M376" s="41">
        <v>80</v>
      </c>
      <c r="N376" s="41">
        <v>60</v>
      </c>
      <c r="O376" s="41">
        <v>13</v>
      </c>
      <c r="P376" s="41">
        <v>10</v>
      </c>
      <c r="Q376" s="41">
        <v>133</v>
      </c>
      <c r="R376" s="41">
        <v>94</v>
      </c>
      <c r="S376" s="41">
        <v>0.85</v>
      </c>
      <c r="T376" s="41">
        <v>0.8</v>
      </c>
      <c r="U376" s="41">
        <v>48</v>
      </c>
      <c r="V376" s="26"/>
      <c r="W376" s="26"/>
      <c r="X376" s="26"/>
      <c r="Y376" s="26"/>
      <c r="Z376" s="26"/>
    </row>
    <row r="377" spans="1:27" s="4" customFormat="1" ht="24">
      <c r="A377" s="49"/>
      <c r="B377" s="54" t="s">
        <v>1019</v>
      </c>
      <c r="C377" s="50" t="s">
        <v>1337</v>
      </c>
      <c r="D377" s="51"/>
      <c r="E377" s="52"/>
      <c r="F377" s="51"/>
      <c r="G377" s="51" t="s">
        <v>1036</v>
      </c>
      <c r="H377" s="51"/>
      <c r="I377" s="51"/>
      <c r="J377" s="51" t="s">
        <v>1254</v>
      </c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3"/>
      <c r="W377" s="53"/>
      <c r="X377" s="53"/>
      <c r="Y377" s="53"/>
      <c r="Z377" s="53"/>
      <c r="AA377" s="4">
        <f>ROUND((80%*0.85*100),0)</f>
        <v>68</v>
      </c>
    </row>
    <row r="378" spans="1:27" s="4" customFormat="1" ht="24">
      <c r="A378" s="49"/>
      <c r="B378" s="54" t="s">
        <v>1022</v>
      </c>
      <c r="C378" s="50" t="s">
        <v>1346</v>
      </c>
      <c r="D378" s="51"/>
      <c r="E378" s="52"/>
      <c r="F378" s="51"/>
      <c r="G378" s="51" t="s">
        <v>1088</v>
      </c>
      <c r="H378" s="51"/>
      <c r="I378" s="51"/>
      <c r="J378" s="51" t="s">
        <v>1255</v>
      </c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3"/>
      <c r="W378" s="53"/>
      <c r="X378" s="53"/>
      <c r="Y378" s="53"/>
      <c r="Z378" s="53"/>
      <c r="AA378" s="4">
        <f>ROUND((60%*0.8*100),0)</f>
        <v>48</v>
      </c>
    </row>
    <row r="379" spans="1:26" ht="48">
      <c r="A379" s="37">
        <v>149</v>
      </c>
      <c r="B379" s="38" t="s">
        <v>654</v>
      </c>
      <c r="C379" s="39">
        <v>19.9335</v>
      </c>
      <c r="D379" s="40">
        <v>289.04</v>
      </c>
      <c r="E379" s="41" t="s">
        <v>655</v>
      </c>
      <c r="F379" s="40" t="s">
        <v>656</v>
      </c>
      <c r="G379" s="40" t="s">
        <v>657</v>
      </c>
      <c r="H379" s="40" t="s">
        <v>658</v>
      </c>
      <c r="I379" s="40" t="s">
        <v>659</v>
      </c>
      <c r="J379" s="40">
        <v>52658</v>
      </c>
      <c r="K379" s="41" t="s">
        <v>660</v>
      </c>
      <c r="L379" s="41" t="s">
        <v>27</v>
      </c>
      <c r="M379" s="41">
        <v>95</v>
      </c>
      <c r="N379" s="41">
        <v>65</v>
      </c>
      <c r="O379" s="41">
        <v>2620</v>
      </c>
      <c r="P379" s="41">
        <v>1793</v>
      </c>
      <c r="Q379" s="41">
        <v>28036</v>
      </c>
      <c r="R379" s="41">
        <v>18054</v>
      </c>
      <c r="S379" s="41">
        <v>0.85</v>
      </c>
      <c r="T379" s="41">
        <v>0.8</v>
      </c>
      <c r="U379" s="41" t="s">
        <v>661</v>
      </c>
      <c r="V379" s="26"/>
      <c r="W379" s="26"/>
      <c r="X379" s="26"/>
      <c r="Y379" s="26"/>
      <c r="Z379" s="26"/>
    </row>
    <row r="380" spans="1:27" s="4" customFormat="1" ht="24">
      <c r="A380" s="49"/>
      <c r="B380" s="54" t="s">
        <v>1019</v>
      </c>
      <c r="C380" s="50" t="s">
        <v>1335</v>
      </c>
      <c r="D380" s="51"/>
      <c r="E380" s="52"/>
      <c r="F380" s="51"/>
      <c r="G380" s="51" t="s">
        <v>1256</v>
      </c>
      <c r="H380" s="51"/>
      <c r="I380" s="51"/>
      <c r="J380" s="51" t="s">
        <v>1257</v>
      </c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3"/>
      <c r="W380" s="53"/>
      <c r="X380" s="53"/>
      <c r="Y380" s="53"/>
      <c r="Z380" s="53"/>
      <c r="AA380" s="4">
        <f>ROUND((95%*0.85*100),0)</f>
        <v>81</v>
      </c>
    </row>
    <row r="381" spans="1:27" s="4" customFormat="1" ht="24">
      <c r="A381" s="49"/>
      <c r="B381" s="54" t="s">
        <v>1022</v>
      </c>
      <c r="C381" s="50" t="s">
        <v>1336</v>
      </c>
      <c r="D381" s="51"/>
      <c r="E381" s="52"/>
      <c r="F381" s="51"/>
      <c r="G381" s="51" t="s">
        <v>1258</v>
      </c>
      <c r="H381" s="51"/>
      <c r="I381" s="51"/>
      <c r="J381" s="51" t="s">
        <v>1259</v>
      </c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3"/>
      <c r="W381" s="53"/>
      <c r="X381" s="53"/>
      <c r="Y381" s="53"/>
      <c r="Z381" s="53"/>
      <c r="AA381" s="4">
        <f>ROUND((65%*0.8*100),0)</f>
        <v>52</v>
      </c>
    </row>
    <row r="382" spans="1:26" ht="48">
      <c r="A382" s="32">
        <v>150</v>
      </c>
      <c r="B382" s="33" t="s">
        <v>662</v>
      </c>
      <c r="C382" s="34">
        <v>1993.35</v>
      </c>
      <c r="D382" s="35">
        <v>1.17</v>
      </c>
      <c r="E382" s="36" t="s">
        <v>663</v>
      </c>
      <c r="F382" s="35"/>
      <c r="G382" s="35">
        <v>2332</v>
      </c>
      <c r="H382" s="35" t="s">
        <v>664</v>
      </c>
      <c r="I382" s="35"/>
      <c r="J382" s="35">
        <v>10186</v>
      </c>
      <c r="K382" s="36" t="s">
        <v>665</v>
      </c>
      <c r="L382" s="36" t="s">
        <v>33</v>
      </c>
      <c r="M382" s="36">
        <v>95</v>
      </c>
      <c r="N382" s="36">
        <v>65</v>
      </c>
      <c r="O382" s="36"/>
      <c r="P382" s="36"/>
      <c r="Q382" s="36"/>
      <c r="R382" s="36"/>
      <c r="S382" s="36">
        <v>0.85</v>
      </c>
      <c r="T382" s="36">
        <v>0.8</v>
      </c>
      <c r="U382" s="36"/>
      <c r="V382" s="26"/>
      <c r="W382" s="26"/>
      <c r="X382" s="26"/>
      <c r="Y382" s="26"/>
      <c r="Z382" s="26"/>
    </row>
    <row r="383" spans="1:26" ht="36">
      <c r="A383" s="32">
        <v>151</v>
      </c>
      <c r="B383" s="33" t="s">
        <v>666</v>
      </c>
      <c r="C383" s="34">
        <v>1993.35</v>
      </c>
      <c r="D383" s="35">
        <v>0.3</v>
      </c>
      <c r="E383" s="36" t="s">
        <v>667</v>
      </c>
      <c r="F383" s="35"/>
      <c r="G383" s="35">
        <v>598</v>
      </c>
      <c r="H383" s="35" t="s">
        <v>668</v>
      </c>
      <c r="I383" s="35"/>
      <c r="J383" s="35">
        <v>2312</v>
      </c>
      <c r="K383" s="36" t="s">
        <v>669</v>
      </c>
      <c r="L383" s="36" t="s">
        <v>33</v>
      </c>
      <c r="M383" s="36">
        <v>95</v>
      </c>
      <c r="N383" s="36">
        <v>65</v>
      </c>
      <c r="O383" s="36"/>
      <c r="P383" s="36"/>
      <c r="Q383" s="36"/>
      <c r="R383" s="36"/>
      <c r="S383" s="36">
        <v>0.85</v>
      </c>
      <c r="T383" s="36">
        <v>0.8</v>
      </c>
      <c r="U383" s="36"/>
      <c r="V383" s="26"/>
      <c r="W383" s="26"/>
      <c r="X383" s="26"/>
      <c r="Y383" s="26"/>
      <c r="Z383" s="26"/>
    </row>
    <row r="384" spans="1:26" ht="36">
      <c r="A384" s="37">
        <v>152</v>
      </c>
      <c r="B384" s="38" t="s">
        <v>670</v>
      </c>
      <c r="C384" s="39">
        <v>0.76</v>
      </c>
      <c r="D384" s="40">
        <v>1232.94</v>
      </c>
      <c r="E384" s="41" t="s">
        <v>671</v>
      </c>
      <c r="F384" s="40"/>
      <c r="G384" s="40" t="s">
        <v>672</v>
      </c>
      <c r="H384" s="40" t="s">
        <v>673</v>
      </c>
      <c r="I384" s="40"/>
      <c r="J384" s="40">
        <v>9903</v>
      </c>
      <c r="K384" s="41" t="s">
        <v>674</v>
      </c>
      <c r="L384" s="41" t="s">
        <v>27</v>
      </c>
      <c r="M384" s="41">
        <v>142</v>
      </c>
      <c r="N384" s="41">
        <v>95</v>
      </c>
      <c r="O384" s="41">
        <v>802</v>
      </c>
      <c r="P384" s="41">
        <v>456</v>
      </c>
      <c r="Q384" s="41">
        <v>8596</v>
      </c>
      <c r="R384" s="41">
        <v>4601</v>
      </c>
      <c r="S384" s="41">
        <v>0.85</v>
      </c>
      <c r="T384" s="41" t="s">
        <v>28</v>
      </c>
      <c r="U384" s="41"/>
      <c r="V384" s="26"/>
      <c r="W384" s="26"/>
      <c r="X384" s="26"/>
      <c r="Y384" s="26"/>
      <c r="Z384" s="26"/>
    </row>
    <row r="385" spans="1:27" s="4" customFormat="1" ht="24">
      <c r="A385" s="49"/>
      <c r="B385" s="54" t="s">
        <v>1019</v>
      </c>
      <c r="C385" s="50" t="s">
        <v>1347</v>
      </c>
      <c r="D385" s="51"/>
      <c r="E385" s="52"/>
      <c r="F385" s="51"/>
      <c r="G385" s="51" t="s">
        <v>1260</v>
      </c>
      <c r="H385" s="51"/>
      <c r="I385" s="51"/>
      <c r="J385" s="51" t="s">
        <v>1261</v>
      </c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3"/>
      <c r="W385" s="53"/>
      <c r="X385" s="53"/>
      <c r="Y385" s="53"/>
      <c r="Z385" s="53"/>
      <c r="AA385" s="4">
        <f>ROUND((142%*0.85*100),0)</f>
        <v>121</v>
      </c>
    </row>
    <row r="386" spans="1:27" s="4" customFormat="1" ht="24">
      <c r="A386" s="49"/>
      <c r="B386" s="54" t="s">
        <v>1022</v>
      </c>
      <c r="C386" s="50" t="s">
        <v>1348</v>
      </c>
      <c r="D386" s="51"/>
      <c r="E386" s="52"/>
      <c r="F386" s="51"/>
      <c r="G386" s="51" t="s">
        <v>1262</v>
      </c>
      <c r="H386" s="51"/>
      <c r="I386" s="51"/>
      <c r="J386" s="51" t="s">
        <v>1263</v>
      </c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3"/>
      <c r="W386" s="53"/>
      <c r="X386" s="53"/>
      <c r="Y386" s="53"/>
      <c r="Z386" s="53"/>
      <c r="AA386" s="4">
        <f>ROUND((95%*(0.85*0.8)*100),0)</f>
        <v>65</v>
      </c>
    </row>
    <row r="387" spans="1:26" ht="36">
      <c r="A387" s="32">
        <v>153</v>
      </c>
      <c r="B387" s="33" t="s">
        <v>675</v>
      </c>
      <c r="C387" s="34">
        <v>76</v>
      </c>
      <c r="D387" s="35">
        <v>108</v>
      </c>
      <c r="E387" s="36" t="s">
        <v>676</v>
      </c>
      <c r="F387" s="35"/>
      <c r="G387" s="35">
        <v>8208</v>
      </c>
      <c r="H387" s="35" t="s">
        <v>677</v>
      </c>
      <c r="I387" s="35"/>
      <c r="J387" s="35"/>
      <c r="K387" s="36"/>
      <c r="L387" s="36" t="s">
        <v>33</v>
      </c>
      <c r="M387" s="36">
        <v>130</v>
      </c>
      <c r="N387" s="36">
        <v>89</v>
      </c>
      <c r="O387" s="36"/>
      <c r="P387" s="36"/>
      <c r="Q387" s="36"/>
      <c r="R387" s="36"/>
      <c r="S387" s="36">
        <v>0.85</v>
      </c>
      <c r="T387" s="36" t="s">
        <v>28</v>
      </c>
      <c r="U387" s="36"/>
      <c r="V387" s="26"/>
      <c r="W387" s="26"/>
      <c r="X387" s="26"/>
      <c r="Y387" s="26"/>
      <c r="Z387" s="26"/>
    </row>
    <row r="388" spans="1:26" ht="48">
      <c r="A388" s="37">
        <v>154</v>
      </c>
      <c r="B388" s="38" t="s">
        <v>166</v>
      </c>
      <c r="C388" s="39">
        <v>0.002</v>
      </c>
      <c r="D388" s="40">
        <v>31686.43</v>
      </c>
      <c r="E388" s="41" t="s">
        <v>167</v>
      </c>
      <c r="F388" s="40" t="s">
        <v>168</v>
      </c>
      <c r="G388" s="40" t="s">
        <v>596</v>
      </c>
      <c r="H388" s="40" t="s">
        <v>597</v>
      </c>
      <c r="I388" s="40" t="s">
        <v>598</v>
      </c>
      <c r="J388" s="40">
        <v>511</v>
      </c>
      <c r="K388" s="41" t="s">
        <v>599</v>
      </c>
      <c r="L388" s="41" t="s">
        <v>27</v>
      </c>
      <c r="M388" s="41">
        <v>130</v>
      </c>
      <c r="N388" s="41">
        <v>89</v>
      </c>
      <c r="O388" s="41">
        <v>17</v>
      </c>
      <c r="P388" s="41">
        <v>10</v>
      </c>
      <c r="Q388" s="41">
        <v>185</v>
      </c>
      <c r="R388" s="41">
        <v>101</v>
      </c>
      <c r="S388" s="41">
        <v>0.85</v>
      </c>
      <c r="T388" s="41" t="s">
        <v>28</v>
      </c>
      <c r="U388" s="41" t="s">
        <v>600</v>
      </c>
      <c r="V388" s="26"/>
      <c r="W388" s="26"/>
      <c r="X388" s="26"/>
      <c r="Y388" s="26"/>
      <c r="Z388" s="26"/>
    </row>
    <row r="389" spans="1:27" s="4" customFormat="1" ht="24">
      <c r="A389" s="49"/>
      <c r="B389" s="54" t="s">
        <v>1019</v>
      </c>
      <c r="C389" s="50" t="s">
        <v>1333</v>
      </c>
      <c r="D389" s="51"/>
      <c r="E389" s="52"/>
      <c r="F389" s="51"/>
      <c r="G389" s="51" t="s">
        <v>1062</v>
      </c>
      <c r="H389" s="51"/>
      <c r="I389" s="51"/>
      <c r="J389" s="51" t="s">
        <v>1236</v>
      </c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3"/>
      <c r="W389" s="53"/>
      <c r="X389" s="53"/>
      <c r="Y389" s="53"/>
      <c r="Z389" s="53"/>
      <c r="AA389" s="4">
        <f>ROUND((130%*0.85*100),0)</f>
        <v>111</v>
      </c>
    </row>
    <row r="390" spans="1:27" s="4" customFormat="1" ht="24">
      <c r="A390" s="49"/>
      <c r="B390" s="54" t="s">
        <v>1022</v>
      </c>
      <c r="C390" s="50" t="s">
        <v>1334</v>
      </c>
      <c r="D390" s="51"/>
      <c r="E390" s="52"/>
      <c r="F390" s="51"/>
      <c r="G390" s="51" t="s">
        <v>1088</v>
      </c>
      <c r="H390" s="51"/>
      <c r="I390" s="51"/>
      <c r="J390" s="51" t="s">
        <v>1237</v>
      </c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3"/>
      <c r="W390" s="53"/>
      <c r="X390" s="53"/>
      <c r="Y390" s="53"/>
      <c r="Z390" s="53"/>
      <c r="AA390" s="4">
        <f>ROUND((89%*(0.85*0.8)*100),0)</f>
        <v>61</v>
      </c>
    </row>
    <row r="391" spans="1:26" ht="72">
      <c r="A391" s="37">
        <v>155</v>
      </c>
      <c r="B391" s="38" t="s">
        <v>678</v>
      </c>
      <c r="C391" s="39">
        <v>1.702</v>
      </c>
      <c r="D391" s="40">
        <v>2793.7</v>
      </c>
      <c r="E391" s="41">
        <v>65.27</v>
      </c>
      <c r="F391" s="40" t="s">
        <v>679</v>
      </c>
      <c r="G391" s="40" t="s">
        <v>680</v>
      </c>
      <c r="H391" s="40">
        <v>111</v>
      </c>
      <c r="I391" s="40" t="s">
        <v>681</v>
      </c>
      <c r="J391" s="40">
        <v>30750</v>
      </c>
      <c r="K391" s="41">
        <v>1399</v>
      </c>
      <c r="L391" s="41" t="s">
        <v>27</v>
      </c>
      <c r="M391" s="41">
        <v>95</v>
      </c>
      <c r="N391" s="41">
        <v>50</v>
      </c>
      <c r="O391" s="41">
        <v>865</v>
      </c>
      <c r="P391" s="41">
        <v>387</v>
      </c>
      <c r="Q391" s="41">
        <v>9264</v>
      </c>
      <c r="R391" s="41">
        <v>3901</v>
      </c>
      <c r="S391" s="41">
        <v>0.85</v>
      </c>
      <c r="T391" s="41" t="s">
        <v>28</v>
      </c>
      <c r="U391" s="41" t="s">
        <v>682</v>
      </c>
      <c r="V391" s="26"/>
      <c r="W391" s="26"/>
      <c r="X391" s="26"/>
      <c r="Y391" s="26"/>
      <c r="Z391" s="26"/>
    </row>
    <row r="392" spans="1:27" s="4" customFormat="1" ht="24">
      <c r="A392" s="49"/>
      <c r="B392" s="54" t="s">
        <v>1019</v>
      </c>
      <c r="C392" s="50" t="s">
        <v>1335</v>
      </c>
      <c r="D392" s="51"/>
      <c r="E392" s="52"/>
      <c r="F392" s="51"/>
      <c r="G392" s="51" t="s">
        <v>1264</v>
      </c>
      <c r="H392" s="51"/>
      <c r="I392" s="51"/>
      <c r="J392" s="51" t="s">
        <v>1265</v>
      </c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3"/>
      <c r="W392" s="53"/>
      <c r="X392" s="53"/>
      <c r="Y392" s="53"/>
      <c r="Z392" s="53"/>
      <c r="AA392" s="4">
        <f>ROUND((95%*0.85*100),0)</f>
        <v>81</v>
      </c>
    </row>
    <row r="393" spans="1:27" s="4" customFormat="1" ht="24">
      <c r="A393" s="49"/>
      <c r="B393" s="54" t="s">
        <v>1022</v>
      </c>
      <c r="C393" s="50" t="s">
        <v>1349</v>
      </c>
      <c r="D393" s="51"/>
      <c r="E393" s="52"/>
      <c r="F393" s="51"/>
      <c r="G393" s="51" t="s">
        <v>1124</v>
      </c>
      <c r="H393" s="51"/>
      <c r="I393" s="51"/>
      <c r="J393" s="51" t="s">
        <v>1266</v>
      </c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3"/>
      <c r="W393" s="53"/>
      <c r="X393" s="53"/>
      <c r="Y393" s="53"/>
      <c r="Z393" s="53"/>
      <c r="AA393" s="4">
        <f>ROUND((50%*(0.85*0.8)*100),0)</f>
        <v>34</v>
      </c>
    </row>
    <row r="394" spans="1:26" ht="72">
      <c r="A394" s="37">
        <v>156</v>
      </c>
      <c r="B394" s="38" t="s">
        <v>683</v>
      </c>
      <c r="C394" s="39">
        <v>2.353</v>
      </c>
      <c r="D394" s="40">
        <v>4820.77</v>
      </c>
      <c r="E394" s="41">
        <v>112.6</v>
      </c>
      <c r="F394" s="40" t="s">
        <v>684</v>
      </c>
      <c r="G394" s="40" t="s">
        <v>685</v>
      </c>
      <c r="H394" s="40">
        <v>265</v>
      </c>
      <c r="I394" s="40" t="s">
        <v>686</v>
      </c>
      <c r="J394" s="40">
        <v>73358</v>
      </c>
      <c r="K394" s="41">
        <v>3337</v>
      </c>
      <c r="L394" s="41" t="s">
        <v>27</v>
      </c>
      <c r="M394" s="41">
        <v>95</v>
      </c>
      <c r="N394" s="41">
        <v>50</v>
      </c>
      <c r="O394" s="41">
        <v>2065</v>
      </c>
      <c r="P394" s="41">
        <v>924</v>
      </c>
      <c r="Q394" s="41">
        <v>22101</v>
      </c>
      <c r="R394" s="41">
        <v>9306</v>
      </c>
      <c r="S394" s="41">
        <v>0.85</v>
      </c>
      <c r="T394" s="41" t="s">
        <v>28</v>
      </c>
      <c r="U394" s="41" t="s">
        <v>687</v>
      </c>
      <c r="V394" s="26"/>
      <c r="W394" s="26"/>
      <c r="X394" s="26"/>
      <c r="Y394" s="26"/>
      <c r="Z394" s="26"/>
    </row>
    <row r="395" spans="1:27" s="4" customFormat="1" ht="24">
      <c r="A395" s="49"/>
      <c r="B395" s="54" t="s">
        <v>1019</v>
      </c>
      <c r="C395" s="50" t="s">
        <v>1335</v>
      </c>
      <c r="D395" s="51"/>
      <c r="E395" s="52"/>
      <c r="F395" s="51"/>
      <c r="G395" s="51" t="s">
        <v>1267</v>
      </c>
      <c r="H395" s="51"/>
      <c r="I395" s="51"/>
      <c r="J395" s="51" t="s">
        <v>1268</v>
      </c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3"/>
      <c r="W395" s="53"/>
      <c r="X395" s="53"/>
      <c r="Y395" s="53"/>
      <c r="Z395" s="53"/>
      <c r="AA395" s="4">
        <f>ROUND((95%*0.85*100),0)</f>
        <v>81</v>
      </c>
    </row>
    <row r="396" spans="1:27" s="4" customFormat="1" ht="24">
      <c r="A396" s="49"/>
      <c r="B396" s="54" t="s">
        <v>1022</v>
      </c>
      <c r="C396" s="50" t="s">
        <v>1349</v>
      </c>
      <c r="D396" s="51"/>
      <c r="E396" s="52"/>
      <c r="F396" s="51"/>
      <c r="G396" s="51" t="s">
        <v>1269</v>
      </c>
      <c r="H396" s="51"/>
      <c r="I396" s="51"/>
      <c r="J396" s="51" t="s">
        <v>1270</v>
      </c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3"/>
      <c r="W396" s="53"/>
      <c r="X396" s="53"/>
      <c r="Y396" s="53"/>
      <c r="Z396" s="53"/>
      <c r="AA396" s="4">
        <f>ROUND((50%*(0.85*0.8)*100),0)</f>
        <v>34</v>
      </c>
    </row>
    <row r="397" spans="1:26" ht="72">
      <c r="A397" s="37">
        <v>157</v>
      </c>
      <c r="B397" s="38" t="s">
        <v>688</v>
      </c>
      <c r="C397" s="39">
        <v>0.787</v>
      </c>
      <c r="D397" s="40">
        <v>7516.06</v>
      </c>
      <c r="E397" s="41" t="s">
        <v>689</v>
      </c>
      <c r="F397" s="40" t="s">
        <v>690</v>
      </c>
      <c r="G397" s="40" t="s">
        <v>691</v>
      </c>
      <c r="H397" s="40" t="s">
        <v>692</v>
      </c>
      <c r="I397" s="40" t="s">
        <v>693</v>
      </c>
      <c r="J397" s="40">
        <v>41233</v>
      </c>
      <c r="K397" s="41" t="s">
        <v>694</v>
      </c>
      <c r="L397" s="41" t="s">
        <v>27</v>
      </c>
      <c r="M397" s="41">
        <v>95</v>
      </c>
      <c r="N397" s="41">
        <v>50</v>
      </c>
      <c r="O397" s="41">
        <v>1163</v>
      </c>
      <c r="P397" s="41">
        <v>520</v>
      </c>
      <c r="Q397" s="41">
        <v>12444</v>
      </c>
      <c r="R397" s="41">
        <v>5239</v>
      </c>
      <c r="S397" s="41">
        <v>0.85</v>
      </c>
      <c r="T397" s="41" t="s">
        <v>28</v>
      </c>
      <c r="U397" s="41" t="s">
        <v>695</v>
      </c>
      <c r="V397" s="26"/>
      <c r="W397" s="26"/>
      <c r="X397" s="26"/>
      <c r="Y397" s="26"/>
      <c r="Z397" s="26"/>
    </row>
    <row r="398" spans="1:27" s="4" customFormat="1" ht="24">
      <c r="A398" s="49"/>
      <c r="B398" s="54" t="s">
        <v>1019</v>
      </c>
      <c r="C398" s="50" t="s">
        <v>1335</v>
      </c>
      <c r="D398" s="51"/>
      <c r="E398" s="52"/>
      <c r="F398" s="51"/>
      <c r="G398" s="51" t="s">
        <v>1271</v>
      </c>
      <c r="H398" s="51"/>
      <c r="I398" s="51"/>
      <c r="J398" s="51" t="s">
        <v>1272</v>
      </c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3"/>
      <c r="W398" s="53"/>
      <c r="X398" s="53"/>
      <c r="Y398" s="53"/>
      <c r="Z398" s="53"/>
      <c r="AA398" s="4">
        <f>ROUND((95%*0.85*100),0)</f>
        <v>81</v>
      </c>
    </row>
    <row r="399" spans="1:27" s="4" customFormat="1" ht="24">
      <c r="A399" s="49"/>
      <c r="B399" s="54" t="s">
        <v>1022</v>
      </c>
      <c r="C399" s="50" t="s">
        <v>1349</v>
      </c>
      <c r="D399" s="51"/>
      <c r="E399" s="52"/>
      <c r="F399" s="51"/>
      <c r="G399" s="51" t="s">
        <v>1273</v>
      </c>
      <c r="H399" s="51"/>
      <c r="I399" s="51"/>
      <c r="J399" s="51" t="s">
        <v>1274</v>
      </c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3"/>
      <c r="W399" s="53"/>
      <c r="X399" s="53"/>
      <c r="Y399" s="53"/>
      <c r="Z399" s="53"/>
      <c r="AA399" s="4">
        <f>ROUND((50%*(0.85*0.8)*100),0)</f>
        <v>34</v>
      </c>
    </row>
    <row r="400" spans="1:26" ht="60">
      <c r="A400" s="37">
        <v>158</v>
      </c>
      <c r="B400" s="38" t="s">
        <v>696</v>
      </c>
      <c r="C400" s="39">
        <v>1.25</v>
      </c>
      <c r="D400" s="40">
        <v>1163.48</v>
      </c>
      <c r="E400" s="41">
        <v>1163.48</v>
      </c>
      <c r="F400" s="40"/>
      <c r="G400" s="40" t="s">
        <v>697</v>
      </c>
      <c r="H400" s="40">
        <v>1454</v>
      </c>
      <c r="I400" s="40"/>
      <c r="J400" s="40">
        <v>18315</v>
      </c>
      <c r="K400" s="41">
        <v>18315</v>
      </c>
      <c r="L400" s="41" t="s">
        <v>27</v>
      </c>
      <c r="M400" s="41">
        <v>80</v>
      </c>
      <c r="N400" s="41">
        <v>45</v>
      </c>
      <c r="O400" s="41">
        <v>1163</v>
      </c>
      <c r="P400" s="41">
        <v>556</v>
      </c>
      <c r="Q400" s="41">
        <v>12454</v>
      </c>
      <c r="R400" s="41">
        <v>5604</v>
      </c>
      <c r="S400" s="41">
        <v>0.85</v>
      </c>
      <c r="T400" s="41" t="s">
        <v>28</v>
      </c>
      <c r="U400" s="41"/>
      <c r="V400" s="26"/>
      <c r="W400" s="26"/>
      <c r="X400" s="26"/>
      <c r="Y400" s="26"/>
      <c r="Z400" s="26"/>
    </row>
    <row r="401" spans="1:27" s="4" customFormat="1" ht="24">
      <c r="A401" s="49"/>
      <c r="B401" s="54" t="s">
        <v>1019</v>
      </c>
      <c r="C401" s="50" t="s">
        <v>1337</v>
      </c>
      <c r="D401" s="51"/>
      <c r="E401" s="52"/>
      <c r="F401" s="51"/>
      <c r="G401" s="51" t="s">
        <v>1271</v>
      </c>
      <c r="H401" s="51"/>
      <c r="I401" s="51"/>
      <c r="J401" s="51" t="s">
        <v>1275</v>
      </c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3"/>
      <c r="W401" s="53"/>
      <c r="X401" s="53"/>
      <c r="Y401" s="53"/>
      <c r="Z401" s="53"/>
      <c r="AA401" s="4">
        <f>ROUND((80%*0.85*100),0)</f>
        <v>68</v>
      </c>
    </row>
    <row r="402" spans="1:27" s="4" customFormat="1" ht="24">
      <c r="A402" s="49"/>
      <c r="B402" s="54" t="s">
        <v>1022</v>
      </c>
      <c r="C402" s="50" t="s">
        <v>1338</v>
      </c>
      <c r="D402" s="51"/>
      <c r="E402" s="52"/>
      <c r="F402" s="51"/>
      <c r="G402" s="51" t="s">
        <v>1276</v>
      </c>
      <c r="H402" s="51"/>
      <c r="I402" s="51"/>
      <c r="J402" s="51" t="s">
        <v>1277</v>
      </c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3"/>
      <c r="W402" s="53"/>
      <c r="X402" s="53"/>
      <c r="Y402" s="53"/>
      <c r="Z402" s="53"/>
      <c r="AA402" s="4">
        <f>ROUND((45%*(0.85*0.8)*100),0)</f>
        <v>31</v>
      </c>
    </row>
    <row r="403" spans="1:26" ht="60">
      <c r="A403" s="37">
        <v>159</v>
      </c>
      <c r="B403" s="38" t="s">
        <v>696</v>
      </c>
      <c r="C403" s="39">
        <v>0.89</v>
      </c>
      <c r="D403" s="40">
        <v>1163.48</v>
      </c>
      <c r="E403" s="41">
        <v>1163.48</v>
      </c>
      <c r="F403" s="40"/>
      <c r="G403" s="40" t="s">
        <v>698</v>
      </c>
      <c r="H403" s="40">
        <v>1035</v>
      </c>
      <c r="I403" s="40"/>
      <c r="J403" s="40">
        <v>13040</v>
      </c>
      <c r="K403" s="41">
        <v>13040</v>
      </c>
      <c r="L403" s="41" t="s">
        <v>27</v>
      </c>
      <c r="M403" s="41">
        <v>80</v>
      </c>
      <c r="N403" s="41">
        <v>45</v>
      </c>
      <c r="O403" s="41">
        <v>828</v>
      </c>
      <c r="P403" s="41">
        <v>396</v>
      </c>
      <c r="Q403" s="41">
        <v>8867</v>
      </c>
      <c r="R403" s="41">
        <v>3990</v>
      </c>
      <c r="S403" s="41">
        <v>0.85</v>
      </c>
      <c r="T403" s="41" t="s">
        <v>28</v>
      </c>
      <c r="U403" s="41"/>
      <c r="V403" s="26"/>
      <c r="W403" s="26"/>
      <c r="X403" s="26"/>
      <c r="Y403" s="26"/>
      <c r="Z403" s="26"/>
    </row>
    <row r="404" spans="1:27" s="4" customFormat="1" ht="24">
      <c r="A404" s="49"/>
      <c r="B404" s="54" t="s">
        <v>1019</v>
      </c>
      <c r="C404" s="50" t="s">
        <v>1337</v>
      </c>
      <c r="D404" s="51"/>
      <c r="E404" s="52"/>
      <c r="F404" s="51"/>
      <c r="G404" s="51" t="s">
        <v>1278</v>
      </c>
      <c r="H404" s="51"/>
      <c r="I404" s="51"/>
      <c r="J404" s="51" t="s">
        <v>1279</v>
      </c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3"/>
      <c r="W404" s="53"/>
      <c r="X404" s="53"/>
      <c r="Y404" s="53"/>
      <c r="Z404" s="53"/>
      <c r="AA404" s="4">
        <f>ROUND((80%*0.85*100),0)</f>
        <v>68</v>
      </c>
    </row>
    <row r="405" spans="1:27" s="4" customFormat="1" ht="24">
      <c r="A405" s="49"/>
      <c r="B405" s="54" t="s">
        <v>1022</v>
      </c>
      <c r="C405" s="50" t="s">
        <v>1338</v>
      </c>
      <c r="D405" s="51"/>
      <c r="E405" s="52"/>
      <c r="F405" s="51"/>
      <c r="G405" s="51" t="s">
        <v>1280</v>
      </c>
      <c r="H405" s="51"/>
      <c r="I405" s="51"/>
      <c r="J405" s="51" t="s">
        <v>1281</v>
      </c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3"/>
      <c r="W405" s="53"/>
      <c r="X405" s="53"/>
      <c r="Y405" s="53"/>
      <c r="Z405" s="53"/>
      <c r="AA405" s="4">
        <f>ROUND((45%*(0.85*0.8)*100),0)</f>
        <v>31</v>
      </c>
    </row>
    <row r="406" spans="1:26" ht="60">
      <c r="A406" s="37">
        <v>160</v>
      </c>
      <c r="B406" s="38" t="s">
        <v>699</v>
      </c>
      <c r="C406" s="39">
        <v>1.98</v>
      </c>
      <c r="D406" s="40">
        <v>2445.28</v>
      </c>
      <c r="E406" s="41">
        <v>2445.28</v>
      </c>
      <c r="F406" s="40"/>
      <c r="G406" s="40" t="s">
        <v>700</v>
      </c>
      <c r="H406" s="40">
        <v>4842</v>
      </c>
      <c r="I406" s="40"/>
      <c r="J406" s="40">
        <v>60972</v>
      </c>
      <c r="K406" s="41">
        <v>60972</v>
      </c>
      <c r="L406" s="41" t="s">
        <v>27</v>
      </c>
      <c r="M406" s="41">
        <v>80</v>
      </c>
      <c r="N406" s="41">
        <v>45</v>
      </c>
      <c r="O406" s="41">
        <v>3874</v>
      </c>
      <c r="P406" s="41">
        <v>1852</v>
      </c>
      <c r="Q406" s="41">
        <v>41461</v>
      </c>
      <c r="R406" s="41">
        <v>18657</v>
      </c>
      <c r="S406" s="41">
        <v>0.85</v>
      </c>
      <c r="T406" s="41" t="s">
        <v>28</v>
      </c>
      <c r="U406" s="41"/>
      <c r="V406" s="26"/>
      <c r="W406" s="26"/>
      <c r="X406" s="26"/>
      <c r="Y406" s="26"/>
      <c r="Z406" s="26"/>
    </row>
    <row r="407" spans="1:27" s="4" customFormat="1" ht="24">
      <c r="A407" s="49"/>
      <c r="B407" s="54" t="s">
        <v>1019</v>
      </c>
      <c r="C407" s="50" t="s">
        <v>1337</v>
      </c>
      <c r="D407" s="51"/>
      <c r="E407" s="52"/>
      <c r="F407" s="51"/>
      <c r="G407" s="51" t="s">
        <v>1282</v>
      </c>
      <c r="H407" s="51"/>
      <c r="I407" s="51"/>
      <c r="J407" s="51" t="s">
        <v>1283</v>
      </c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3"/>
      <c r="W407" s="53"/>
      <c r="X407" s="53"/>
      <c r="Y407" s="53"/>
      <c r="Z407" s="53"/>
      <c r="AA407" s="4">
        <f>ROUND((80%*0.85*100),0)</f>
        <v>68</v>
      </c>
    </row>
    <row r="408" spans="1:27" s="4" customFormat="1" ht="24">
      <c r="A408" s="49"/>
      <c r="B408" s="54" t="s">
        <v>1022</v>
      </c>
      <c r="C408" s="50" t="s">
        <v>1338</v>
      </c>
      <c r="D408" s="51"/>
      <c r="E408" s="52"/>
      <c r="F408" s="51"/>
      <c r="G408" s="51" t="s">
        <v>1284</v>
      </c>
      <c r="H408" s="51"/>
      <c r="I408" s="51"/>
      <c r="J408" s="51" t="s">
        <v>1285</v>
      </c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3"/>
      <c r="W408" s="53"/>
      <c r="X408" s="53"/>
      <c r="Y408" s="53"/>
      <c r="Z408" s="53"/>
      <c r="AA408" s="4">
        <f>ROUND((45%*(0.85*0.8)*100),0)</f>
        <v>31</v>
      </c>
    </row>
    <row r="409" spans="1:26" ht="48">
      <c r="A409" s="37">
        <v>161</v>
      </c>
      <c r="B409" s="38" t="s">
        <v>701</v>
      </c>
      <c r="C409" s="39">
        <v>83.934</v>
      </c>
      <c r="D409" s="40">
        <v>1431.41</v>
      </c>
      <c r="E409" s="41" t="s">
        <v>702</v>
      </c>
      <c r="F409" s="40" t="s">
        <v>703</v>
      </c>
      <c r="G409" s="40" t="s">
        <v>704</v>
      </c>
      <c r="H409" s="40" t="s">
        <v>705</v>
      </c>
      <c r="I409" s="40" t="s">
        <v>706</v>
      </c>
      <c r="J409" s="40">
        <v>437473</v>
      </c>
      <c r="K409" s="41" t="s">
        <v>707</v>
      </c>
      <c r="L409" s="41" t="s">
        <v>27</v>
      </c>
      <c r="M409" s="41">
        <v>130</v>
      </c>
      <c r="N409" s="41">
        <v>89</v>
      </c>
      <c r="O409" s="41">
        <v>11963</v>
      </c>
      <c r="P409" s="41">
        <v>6961</v>
      </c>
      <c r="Q409" s="41">
        <v>128085</v>
      </c>
      <c r="R409" s="41">
        <v>70151</v>
      </c>
      <c r="S409" s="41">
        <v>0.85</v>
      </c>
      <c r="T409" s="41" t="s">
        <v>28</v>
      </c>
      <c r="U409" s="41" t="s">
        <v>708</v>
      </c>
      <c r="V409" s="26"/>
      <c r="W409" s="26"/>
      <c r="X409" s="26"/>
      <c r="Y409" s="26"/>
      <c r="Z409" s="26"/>
    </row>
    <row r="410" spans="1:27" s="4" customFormat="1" ht="24">
      <c r="A410" s="49"/>
      <c r="B410" s="54" t="s">
        <v>1019</v>
      </c>
      <c r="C410" s="50" t="s">
        <v>1333</v>
      </c>
      <c r="D410" s="51"/>
      <c r="E410" s="52"/>
      <c r="F410" s="51"/>
      <c r="G410" s="51" t="s">
        <v>1286</v>
      </c>
      <c r="H410" s="51"/>
      <c r="I410" s="51"/>
      <c r="J410" s="51" t="s">
        <v>1287</v>
      </c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3"/>
      <c r="W410" s="53"/>
      <c r="X410" s="53"/>
      <c r="Y410" s="53"/>
      <c r="Z410" s="53"/>
      <c r="AA410" s="4">
        <f>ROUND((130%*0.85*100),0)</f>
        <v>111</v>
      </c>
    </row>
    <row r="411" spans="1:27" s="4" customFormat="1" ht="24">
      <c r="A411" s="49"/>
      <c r="B411" s="54" t="s">
        <v>1022</v>
      </c>
      <c r="C411" s="50" t="s">
        <v>1334</v>
      </c>
      <c r="D411" s="51"/>
      <c r="E411" s="52"/>
      <c r="F411" s="51"/>
      <c r="G411" s="51" t="s">
        <v>1288</v>
      </c>
      <c r="H411" s="51"/>
      <c r="I411" s="51"/>
      <c r="J411" s="51" t="s">
        <v>1289</v>
      </c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3"/>
      <c r="W411" s="53"/>
      <c r="X411" s="53"/>
      <c r="Y411" s="53"/>
      <c r="Z411" s="53"/>
      <c r="AA411" s="4">
        <f>ROUND((89%*(0.85*0.8)*100),0)</f>
        <v>61</v>
      </c>
    </row>
    <row r="412" spans="1:26" ht="48">
      <c r="A412" s="37">
        <v>162</v>
      </c>
      <c r="B412" s="38" t="s">
        <v>709</v>
      </c>
      <c r="C412" s="39">
        <v>0.89</v>
      </c>
      <c r="D412" s="40">
        <v>838.98</v>
      </c>
      <c r="E412" s="41">
        <v>838.98</v>
      </c>
      <c r="F412" s="40"/>
      <c r="G412" s="40" t="s">
        <v>710</v>
      </c>
      <c r="H412" s="40">
        <v>747</v>
      </c>
      <c r="I412" s="40"/>
      <c r="J412" s="40">
        <v>9407</v>
      </c>
      <c r="K412" s="41">
        <v>9407</v>
      </c>
      <c r="L412" s="41" t="s">
        <v>27</v>
      </c>
      <c r="M412" s="41">
        <v>80</v>
      </c>
      <c r="N412" s="41">
        <v>45</v>
      </c>
      <c r="O412" s="41">
        <v>598</v>
      </c>
      <c r="P412" s="41">
        <v>286</v>
      </c>
      <c r="Q412" s="41">
        <v>6397</v>
      </c>
      <c r="R412" s="41">
        <v>2879</v>
      </c>
      <c r="S412" s="41">
        <v>0.85</v>
      </c>
      <c r="T412" s="41" t="s">
        <v>28</v>
      </c>
      <c r="U412" s="41"/>
      <c r="V412" s="26"/>
      <c r="W412" s="26"/>
      <c r="X412" s="26"/>
      <c r="Y412" s="26"/>
      <c r="Z412" s="26"/>
    </row>
    <row r="413" spans="1:27" s="4" customFormat="1" ht="24">
      <c r="A413" s="49"/>
      <c r="B413" s="54" t="s">
        <v>1019</v>
      </c>
      <c r="C413" s="50" t="s">
        <v>1337</v>
      </c>
      <c r="D413" s="51"/>
      <c r="E413" s="52"/>
      <c r="F413" s="51"/>
      <c r="G413" s="51" t="s">
        <v>1290</v>
      </c>
      <c r="H413" s="51"/>
      <c r="I413" s="51"/>
      <c r="J413" s="51" t="s">
        <v>1291</v>
      </c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3"/>
      <c r="W413" s="53"/>
      <c r="X413" s="53"/>
      <c r="Y413" s="53"/>
      <c r="Z413" s="53"/>
      <c r="AA413" s="4">
        <f>ROUND((80%*0.85*100),0)</f>
        <v>68</v>
      </c>
    </row>
    <row r="414" spans="1:27" s="4" customFormat="1" ht="24">
      <c r="A414" s="49"/>
      <c r="B414" s="54" t="s">
        <v>1022</v>
      </c>
      <c r="C414" s="50" t="s">
        <v>1338</v>
      </c>
      <c r="D414" s="51"/>
      <c r="E414" s="52"/>
      <c r="F414" s="51"/>
      <c r="G414" s="51" t="s">
        <v>1075</v>
      </c>
      <c r="H414" s="51"/>
      <c r="I414" s="51"/>
      <c r="J414" s="51" t="s">
        <v>1292</v>
      </c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3"/>
      <c r="W414" s="53"/>
      <c r="X414" s="53"/>
      <c r="Y414" s="53"/>
      <c r="Z414" s="53"/>
      <c r="AA414" s="4">
        <f>ROUND((45%*(0.85*0.8)*100),0)</f>
        <v>31</v>
      </c>
    </row>
    <row r="415" spans="1:26" ht="48">
      <c r="A415" s="37">
        <v>163</v>
      </c>
      <c r="B415" s="38" t="s">
        <v>711</v>
      </c>
      <c r="C415" s="39">
        <v>0.5</v>
      </c>
      <c r="D415" s="40">
        <v>1147.08</v>
      </c>
      <c r="E415" s="41">
        <v>1147.08</v>
      </c>
      <c r="F415" s="40"/>
      <c r="G415" s="40" t="s">
        <v>712</v>
      </c>
      <c r="H415" s="40">
        <v>574</v>
      </c>
      <c r="I415" s="40"/>
      <c r="J415" s="40">
        <v>7226</v>
      </c>
      <c r="K415" s="41">
        <v>7226</v>
      </c>
      <c r="L415" s="41" t="s">
        <v>27</v>
      </c>
      <c r="M415" s="41">
        <v>80</v>
      </c>
      <c r="N415" s="41">
        <v>45</v>
      </c>
      <c r="O415" s="41">
        <v>459</v>
      </c>
      <c r="P415" s="41">
        <v>220</v>
      </c>
      <c r="Q415" s="41">
        <v>4914</v>
      </c>
      <c r="R415" s="41">
        <v>2211</v>
      </c>
      <c r="S415" s="41">
        <v>0.85</v>
      </c>
      <c r="T415" s="41" t="s">
        <v>28</v>
      </c>
      <c r="U415" s="41"/>
      <c r="V415" s="26"/>
      <c r="W415" s="26"/>
      <c r="X415" s="26"/>
      <c r="Y415" s="26"/>
      <c r="Z415" s="26"/>
    </row>
    <row r="416" spans="1:27" s="4" customFormat="1" ht="24">
      <c r="A416" s="49"/>
      <c r="B416" s="54" t="s">
        <v>1019</v>
      </c>
      <c r="C416" s="50" t="s">
        <v>1337</v>
      </c>
      <c r="D416" s="51"/>
      <c r="E416" s="52"/>
      <c r="F416" s="51"/>
      <c r="G416" s="51" t="s">
        <v>1293</v>
      </c>
      <c r="H416" s="51"/>
      <c r="I416" s="51"/>
      <c r="J416" s="51" t="s">
        <v>1294</v>
      </c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3"/>
      <c r="W416" s="53"/>
      <c r="X416" s="53"/>
      <c r="Y416" s="53"/>
      <c r="Z416" s="53"/>
      <c r="AA416" s="4">
        <f>ROUND((80%*0.85*100),0)</f>
        <v>68</v>
      </c>
    </row>
    <row r="417" spans="1:27" s="4" customFormat="1" ht="24">
      <c r="A417" s="49"/>
      <c r="B417" s="54" t="s">
        <v>1022</v>
      </c>
      <c r="C417" s="50" t="s">
        <v>1338</v>
      </c>
      <c r="D417" s="51"/>
      <c r="E417" s="52"/>
      <c r="F417" s="51"/>
      <c r="G417" s="51" t="s">
        <v>1295</v>
      </c>
      <c r="H417" s="51"/>
      <c r="I417" s="51"/>
      <c r="J417" s="51" t="s">
        <v>1296</v>
      </c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3"/>
      <c r="W417" s="53"/>
      <c r="X417" s="53"/>
      <c r="Y417" s="53"/>
      <c r="Z417" s="53"/>
      <c r="AA417" s="4">
        <f>ROUND((45%*(0.85*0.8)*100),0)</f>
        <v>31</v>
      </c>
    </row>
    <row r="418" spans="1:26" ht="60">
      <c r="A418" s="37">
        <v>164</v>
      </c>
      <c r="B418" s="38" t="s">
        <v>713</v>
      </c>
      <c r="C418" s="39">
        <v>1.827</v>
      </c>
      <c r="D418" s="40">
        <v>709.2</v>
      </c>
      <c r="E418" s="41"/>
      <c r="F418" s="40" t="s">
        <v>714</v>
      </c>
      <c r="G418" s="40" t="s">
        <v>715</v>
      </c>
      <c r="H418" s="40"/>
      <c r="I418" s="40" t="s">
        <v>716</v>
      </c>
      <c r="J418" s="40">
        <v>9081</v>
      </c>
      <c r="K418" s="41"/>
      <c r="L418" s="41" t="s">
        <v>27</v>
      </c>
      <c r="M418" s="41">
        <v>95</v>
      </c>
      <c r="N418" s="41">
        <v>50</v>
      </c>
      <c r="O418" s="41">
        <v>167</v>
      </c>
      <c r="P418" s="41">
        <v>75</v>
      </c>
      <c r="Q418" s="41">
        <v>1793</v>
      </c>
      <c r="R418" s="41">
        <v>755</v>
      </c>
      <c r="S418" s="41">
        <v>0.85</v>
      </c>
      <c r="T418" s="41" t="s">
        <v>28</v>
      </c>
      <c r="U418" s="41" t="s">
        <v>717</v>
      </c>
      <c r="V418" s="26"/>
      <c r="W418" s="26"/>
      <c r="X418" s="26"/>
      <c r="Y418" s="26"/>
      <c r="Z418" s="26"/>
    </row>
    <row r="419" spans="1:27" s="4" customFormat="1" ht="24">
      <c r="A419" s="49"/>
      <c r="B419" s="54" t="s">
        <v>1019</v>
      </c>
      <c r="C419" s="50" t="s">
        <v>1335</v>
      </c>
      <c r="D419" s="51"/>
      <c r="E419" s="52"/>
      <c r="F419" s="51"/>
      <c r="G419" s="51" t="s">
        <v>1297</v>
      </c>
      <c r="H419" s="51"/>
      <c r="I419" s="51"/>
      <c r="J419" s="51" t="s">
        <v>1258</v>
      </c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3"/>
      <c r="W419" s="53"/>
      <c r="X419" s="53"/>
      <c r="Y419" s="53"/>
      <c r="Z419" s="53"/>
      <c r="AA419" s="4">
        <f>ROUND((95%*0.85*100),0)</f>
        <v>81</v>
      </c>
    </row>
    <row r="420" spans="1:27" s="4" customFormat="1" ht="24">
      <c r="A420" s="49"/>
      <c r="B420" s="54" t="s">
        <v>1022</v>
      </c>
      <c r="C420" s="50" t="s">
        <v>1349</v>
      </c>
      <c r="D420" s="51"/>
      <c r="E420" s="52"/>
      <c r="F420" s="51"/>
      <c r="G420" s="51" t="s">
        <v>1298</v>
      </c>
      <c r="H420" s="51"/>
      <c r="I420" s="51"/>
      <c r="J420" s="51" t="s">
        <v>1299</v>
      </c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3"/>
      <c r="W420" s="53"/>
      <c r="X420" s="53"/>
      <c r="Y420" s="53"/>
      <c r="Z420" s="53"/>
      <c r="AA420" s="4">
        <f>ROUND((50%*(0.85*0.8)*100),0)</f>
        <v>34</v>
      </c>
    </row>
    <row r="421" spans="1:26" ht="60">
      <c r="A421" s="37">
        <v>165</v>
      </c>
      <c r="B421" s="38" t="s">
        <v>718</v>
      </c>
      <c r="C421" s="39">
        <v>2.353</v>
      </c>
      <c r="D421" s="40">
        <v>885.6</v>
      </c>
      <c r="E421" s="41"/>
      <c r="F421" s="40" t="s">
        <v>719</v>
      </c>
      <c r="G421" s="40" t="s">
        <v>720</v>
      </c>
      <c r="H421" s="40"/>
      <c r="I421" s="40" t="s">
        <v>721</v>
      </c>
      <c r="J421" s="40">
        <v>14604</v>
      </c>
      <c r="K421" s="41"/>
      <c r="L421" s="41" t="s">
        <v>27</v>
      </c>
      <c r="M421" s="41">
        <v>95</v>
      </c>
      <c r="N421" s="41">
        <v>50</v>
      </c>
      <c r="O421" s="41">
        <v>270</v>
      </c>
      <c r="P421" s="41">
        <v>121</v>
      </c>
      <c r="Q421" s="41">
        <v>2883</v>
      </c>
      <c r="R421" s="41">
        <v>1214</v>
      </c>
      <c r="S421" s="41">
        <v>0.85</v>
      </c>
      <c r="T421" s="41" t="s">
        <v>28</v>
      </c>
      <c r="U421" s="41" t="s">
        <v>722</v>
      </c>
      <c r="V421" s="26"/>
      <c r="W421" s="26"/>
      <c r="X421" s="26"/>
      <c r="Y421" s="26"/>
      <c r="Z421" s="26"/>
    </row>
    <row r="422" spans="1:27" s="4" customFormat="1" ht="24">
      <c r="A422" s="49"/>
      <c r="B422" s="54" t="s">
        <v>1019</v>
      </c>
      <c r="C422" s="50" t="s">
        <v>1335</v>
      </c>
      <c r="D422" s="51"/>
      <c r="E422" s="52"/>
      <c r="F422" s="51"/>
      <c r="G422" s="51" t="s">
        <v>1300</v>
      </c>
      <c r="H422" s="51"/>
      <c r="I422" s="51"/>
      <c r="J422" s="51" t="s">
        <v>1301</v>
      </c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3"/>
      <c r="W422" s="53"/>
      <c r="X422" s="53"/>
      <c r="Y422" s="53"/>
      <c r="Z422" s="53"/>
      <c r="AA422" s="4">
        <f>ROUND((95%*0.85*100),0)</f>
        <v>81</v>
      </c>
    </row>
    <row r="423" spans="1:27" s="4" customFormat="1" ht="24">
      <c r="A423" s="49"/>
      <c r="B423" s="54" t="s">
        <v>1022</v>
      </c>
      <c r="C423" s="50" t="s">
        <v>1349</v>
      </c>
      <c r="D423" s="51"/>
      <c r="E423" s="52"/>
      <c r="F423" s="51"/>
      <c r="G423" s="51" t="s">
        <v>1302</v>
      </c>
      <c r="H423" s="51"/>
      <c r="I423" s="51"/>
      <c r="J423" s="51" t="s">
        <v>1303</v>
      </c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3"/>
      <c r="W423" s="53"/>
      <c r="X423" s="53"/>
      <c r="Y423" s="53"/>
      <c r="Z423" s="53"/>
      <c r="AA423" s="4">
        <f>ROUND((50%*(0.85*0.8)*100),0)</f>
        <v>34</v>
      </c>
    </row>
    <row r="424" spans="1:26" ht="48">
      <c r="A424" s="37">
        <v>166</v>
      </c>
      <c r="B424" s="38" t="s">
        <v>723</v>
      </c>
      <c r="C424" s="39">
        <v>18.77</v>
      </c>
      <c r="D424" s="40">
        <v>334.97</v>
      </c>
      <c r="E424" s="41">
        <v>135.07</v>
      </c>
      <c r="F424" s="40" t="s">
        <v>724</v>
      </c>
      <c r="G424" s="40" t="s">
        <v>725</v>
      </c>
      <c r="H424" s="40">
        <v>2535</v>
      </c>
      <c r="I424" s="40" t="s">
        <v>726</v>
      </c>
      <c r="J424" s="40">
        <v>56193</v>
      </c>
      <c r="K424" s="41">
        <v>31941</v>
      </c>
      <c r="L424" s="41" t="s">
        <v>27</v>
      </c>
      <c r="M424" s="41">
        <v>95</v>
      </c>
      <c r="N424" s="41">
        <v>50</v>
      </c>
      <c r="O424" s="41">
        <v>3068</v>
      </c>
      <c r="P424" s="41">
        <v>1372</v>
      </c>
      <c r="Q424" s="41">
        <v>32846</v>
      </c>
      <c r="R424" s="41">
        <v>13830</v>
      </c>
      <c r="S424" s="41">
        <v>0.85</v>
      </c>
      <c r="T424" s="41" t="s">
        <v>28</v>
      </c>
      <c r="U424" s="41" t="s">
        <v>727</v>
      </c>
      <c r="V424" s="26"/>
      <c r="W424" s="26"/>
      <c r="X424" s="26"/>
      <c r="Y424" s="26"/>
      <c r="Z424" s="26"/>
    </row>
    <row r="425" spans="1:27" s="4" customFormat="1" ht="24">
      <c r="A425" s="49"/>
      <c r="B425" s="54" t="s">
        <v>1019</v>
      </c>
      <c r="C425" s="50" t="s">
        <v>1335</v>
      </c>
      <c r="D425" s="51"/>
      <c r="E425" s="52"/>
      <c r="F425" s="51"/>
      <c r="G425" s="51" t="s">
        <v>1304</v>
      </c>
      <c r="H425" s="51"/>
      <c r="I425" s="51"/>
      <c r="J425" s="51" t="s">
        <v>1305</v>
      </c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3"/>
      <c r="W425" s="53"/>
      <c r="X425" s="53"/>
      <c r="Y425" s="53"/>
      <c r="Z425" s="53"/>
      <c r="AA425" s="4">
        <f>ROUND((95%*0.85*100),0)</f>
        <v>81</v>
      </c>
    </row>
    <row r="426" spans="1:27" s="4" customFormat="1" ht="24">
      <c r="A426" s="49"/>
      <c r="B426" s="54" t="s">
        <v>1022</v>
      </c>
      <c r="C426" s="50" t="s">
        <v>1349</v>
      </c>
      <c r="D426" s="51"/>
      <c r="E426" s="52"/>
      <c r="F426" s="51"/>
      <c r="G426" s="51" t="s">
        <v>1306</v>
      </c>
      <c r="H426" s="51"/>
      <c r="I426" s="51"/>
      <c r="J426" s="51" t="s">
        <v>1307</v>
      </c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3"/>
      <c r="W426" s="53"/>
      <c r="X426" s="53"/>
      <c r="Y426" s="53"/>
      <c r="Z426" s="53"/>
      <c r="AA426" s="4">
        <f>ROUND((50%*(0.85*0.8)*100),0)</f>
        <v>34</v>
      </c>
    </row>
    <row r="427" spans="1:26" ht="48">
      <c r="A427" s="37">
        <v>167</v>
      </c>
      <c r="B427" s="38" t="s">
        <v>728</v>
      </c>
      <c r="C427" s="39">
        <v>23.53</v>
      </c>
      <c r="D427" s="40">
        <v>399.93</v>
      </c>
      <c r="E427" s="41">
        <v>161.27</v>
      </c>
      <c r="F427" s="40" t="s">
        <v>729</v>
      </c>
      <c r="G427" s="40" t="s">
        <v>730</v>
      </c>
      <c r="H427" s="40">
        <v>3795</v>
      </c>
      <c r="I427" s="40" t="s">
        <v>731</v>
      </c>
      <c r="J427" s="40">
        <v>84106</v>
      </c>
      <c r="K427" s="41">
        <v>47807</v>
      </c>
      <c r="L427" s="41" t="s">
        <v>27</v>
      </c>
      <c r="M427" s="41">
        <v>95</v>
      </c>
      <c r="N427" s="41">
        <v>50</v>
      </c>
      <c r="O427" s="41">
        <v>4592</v>
      </c>
      <c r="P427" s="41">
        <v>2054</v>
      </c>
      <c r="Q427" s="41">
        <v>49163</v>
      </c>
      <c r="R427" s="41">
        <v>20700</v>
      </c>
      <c r="S427" s="41">
        <v>0.85</v>
      </c>
      <c r="T427" s="41" t="s">
        <v>28</v>
      </c>
      <c r="U427" s="41" t="s">
        <v>732</v>
      </c>
      <c r="V427" s="26"/>
      <c r="W427" s="26"/>
      <c r="X427" s="26"/>
      <c r="Y427" s="26"/>
      <c r="Z427" s="26"/>
    </row>
    <row r="428" spans="1:27" s="4" customFormat="1" ht="24">
      <c r="A428" s="49"/>
      <c r="B428" s="54" t="s">
        <v>1019</v>
      </c>
      <c r="C428" s="50" t="s">
        <v>1335</v>
      </c>
      <c r="D428" s="51"/>
      <c r="E428" s="52"/>
      <c r="F428" s="51"/>
      <c r="G428" s="51" t="s">
        <v>1308</v>
      </c>
      <c r="H428" s="51"/>
      <c r="I428" s="51"/>
      <c r="J428" s="51" t="s">
        <v>1309</v>
      </c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3"/>
      <c r="W428" s="53"/>
      <c r="X428" s="53"/>
      <c r="Y428" s="53"/>
      <c r="Z428" s="53"/>
      <c r="AA428" s="4">
        <f>ROUND((95%*0.85*100),0)</f>
        <v>81</v>
      </c>
    </row>
    <row r="429" spans="1:27" s="4" customFormat="1" ht="24">
      <c r="A429" s="49"/>
      <c r="B429" s="54" t="s">
        <v>1022</v>
      </c>
      <c r="C429" s="50" t="s">
        <v>1349</v>
      </c>
      <c r="D429" s="51"/>
      <c r="E429" s="52"/>
      <c r="F429" s="51"/>
      <c r="G429" s="51" t="s">
        <v>1310</v>
      </c>
      <c r="H429" s="51"/>
      <c r="I429" s="51"/>
      <c r="J429" s="51" t="s">
        <v>1311</v>
      </c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3"/>
      <c r="W429" s="53"/>
      <c r="X429" s="53"/>
      <c r="Y429" s="53"/>
      <c r="Z429" s="53"/>
      <c r="AA429" s="4">
        <f>ROUND((50%*(0.85*0.8)*100),0)</f>
        <v>34</v>
      </c>
    </row>
    <row r="430" spans="1:26" ht="36">
      <c r="A430" s="32">
        <v>168</v>
      </c>
      <c r="B430" s="33" t="s">
        <v>733</v>
      </c>
      <c r="C430" s="34">
        <v>14.16</v>
      </c>
      <c r="D430" s="35">
        <v>2067.95</v>
      </c>
      <c r="E430" s="36"/>
      <c r="F430" s="35">
        <v>2067.95</v>
      </c>
      <c r="G430" s="35">
        <v>29282</v>
      </c>
      <c r="H430" s="35"/>
      <c r="I430" s="35">
        <v>29282</v>
      </c>
      <c r="J430" s="35">
        <v>158758</v>
      </c>
      <c r="K430" s="36"/>
      <c r="L430" s="36" t="s">
        <v>27</v>
      </c>
      <c r="M430" s="36">
        <v>80</v>
      </c>
      <c r="N430" s="36">
        <v>45</v>
      </c>
      <c r="O430" s="36"/>
      <c r="P430" s="36"/>
      <c r="Q430" s="36"/>
      <c r="R430" s="36"/>
      <c r="S430" s="36">
        <v>0.85</v>
      </c>
      <c r="T430" s="36" t="s">
        <v>28</v>
      </c>
      <c r="U430" s="36">
        <v>158758</v>
      </c>
      <c r="V430" s="26"/>
      <c r="W430" s="26"/>
      <c r="X430" s="26"/>
      <c r="Y430" s="26"/>
      <c r="Z430" s="26"/>
    </row>
    <row r="431" spans="1:26" ht="72">
      <c r="A431" s="32">
        <v>169</v>
      </c>
      <c r="B431" s="33" t="s">
        <v>734</v>
      </c>
      <c r="C431" s="34">
        <v>1416.6</v>
      </c>
      <c r="D431" s="35">
        <v>4.8</v>
      </c>
      <c r="E431" s="36"/>
      <c r="F431" s="35">
        <v>4.8</v>
      </c>
      <c r="G431" s="35">
        <v>6800</v>
      </c>
      <c r="H431" s="35"/>
      <c r="I431" s="35">
        <v>6800</v>
      </c>
      <c r="J431" s="35">
        <v>31958</v>
      </c>
      <c r="K431" s="36"/>
      <c r="L431" s="36" t="s">
        <v>27</v>
      </c>
      <c r="M431" s="36"/>
      <c r="N431" s="36"/>
      <c r="O431" s="36"/>
      <c r="P431" s="36"/>
      <c r="Q431" s="36"/>
      <c r="R431" s="36"/>
      <c r="S431" s="36"/>
      <c r="T431" s="36"/>
      <c r="U431" s="36">
        <v>31958</v>
      </c>
      <c r="V431" s="26"/>
      <c r="W431" s="26"/>
      <c r="X431" s="26"/>
      <c r="Y431" s="26"/>
      <c r="Z431" s="26"/>
    </row>
    <row r="432" spans="1:26" ht="17.25" customHeight="1">
      <c r="A432" s="107" t="s">
        <v>735</v>
      </c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26"/>
      <c r="W432" s="26"/>
      <c r="X432" s="26"/>
      <c r="Y432" s="26"/>
      <c r="Z432" s="26"/>
    </row>
    <row r="433" spans="1:26" ht="48">
      <c r="A433" s="37">
        <v>170</v>
      </c>
      <c r="B433" s="38" t="s">
        <v>736</v>
      </c>
      <c r="C433" s="39">
        <v>0.925</v>
      </c>
      <c r="D433" s="40">
        <v>1782.49</v>
      </c>
      <c r="E433" s="41">
        <v>1193.94</v>
      </c>
      <c r="F433" s="40" t="s">
        <v>737</v>
      </c>
      <c r="G433" s="40" t="s">
        <v>738</v>
      </c>
      <c r="H433" s="40">
        <v>1105</v>
      </c>
      <c r="I433" s="40" t="s">
        <v>739</v>
      </c>
      <c r="J433" s="40">
        <v>17434</v>
      </c>
      <c r="K433" s="41">
        <v>13914</v>
      </c>
      <c r="L433" s="41" t="s">
        <v>27</v>
      </c>
      <c r="M433" s="41">
        <v>80</v>
      </c>
      <c r="N433" s="41">
        <v>45</v>
      </c>
      <c r="O433" s="41">
        <v>935</v>
      </c>
      <c r="P433" s="41">
        <v>447</v>
      </c>
      <c r="Q433" s="41">
        <v>10008</v>
      </c>
      <c r="R433" s="41">
        <v>4503</v>
      </c>
      <c r="S433" s="41">
        <v>0.85</v>
      </c>
      <c r="T433" s="41" t="s">
        <v>28</v>
      </c>
      <c r="U433" s="41" t="s">
        <v>740</v>
      </c>
      <c r="V433" s="26"/>
      <c r="W433" s="26"/>
      <c r="X433" s="26"/>
      <c r="Y433" s="26"/>
      <c r="Z433" s="26"/>
    </row>
    <row r="434" spans="1:27" s="4" customFormat="1" ht="24">
      <c r="A434" s="49"/>
      <c r="B434" s="54" t="s">
        <v>1019</v>
      </c>
      <c r="C434" s="50" t="s">
        <v>1337</v>
      </c>
      <c r="D434" s="51"/>
      <c r="E434" s="52"/>
      <c r="F434" s="51"/>
      <c r="G434" s="51" t="s">
        <v>1312</v>
      </c>
      <c r="H434" s="51"/>
      <c r="I434" s="51"/>
      <c r="J434" s="51" t="s">
        <v>1313</v>
      </c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3"/>
      <c r="W434" s="53"/>
      <c r="X434" s="53"/>
      <c r="Y434" s="53"/>
      <c r="Z434" s="53"/>
      <c r="AA434" s="4">
        <f>ROUND((80%*0.85*100),0)</f>
        <v>68</v>
      </c>
    </row>
    <row r="435" spans="1:27" s="4" customFormat="1" ht="24">
      <c r="A435" s="49"/>
      <c r="B435" s="54" t="s">
        <v>1022</v>
      </c>
      <c r="C435" s="50" t="s">
        <v>1338</v>
      </c>
      <c r="D435" s="51"/>
      <c r="E435" s="52"/>
      <c r="F435" s="51"/>
      <c r="G435" s="51" t="s">
        <v>1314</v>
      </c>
      <c r="H435" s="51"/>
      <c r="I435" s="51"/>
      <c r="J435" s="51" t="s">
        <v>1315</v>
      </c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3"/>
      <c r="W435" s="53"/>
      <c r="X435" s="53"/>
      <c r="Y435" s="53"/>
      <c r="Z435" s="53"/>
      <c r="AA435" s="4">
        <f>ROUND((45%*(0.85*0.8)*100),0)</f>
        <v>31</v>
      </c>
    </row>
    <row r="436" spans="1:26" ht="96">
      <c r="A436" s="37">
        <v>171</v>
      </c>
      <c r="B436" s="38" t="s">
        <v>741</v>
      </c>
      <c r="C436" s="39">
        <v>0.925</v>
      </c>
      <c r="D436" s="40">
        <v>26746.7</v>
      </c>
      <c r="E436" s="41" t="s">
        <v>742</v>
      </c>
      <c r="F436" s="40" t="s">
        <v>743</v>
      </c>
      <c r="G436" s="40" t="s">
        <v>744</v>
      </c>
      <c r="H436" s="40" t="s">
        <v>745</v>
      </c>
      <c r="I436" s="40" t="s">
        <v>746</v>
      </c>
      <c r="J436" s="40">
        <v>113083</v>
      </c>
      <c r="K436" s="41" t="s">
        <v>747</v>
      </c>
      <c r="L436" s="41" t="s">
        <v>27</v>
      </c>
      <c r="M436" s="41">
        <v>142</v>
      </c>
      <c r="N436" s="41">
        <v>95</v>
      </c>
      <c r="O436" s="41">
        <v>1054</v>
      </c>
      <c r="P436" s="41">
        <v>599</v>
      </c>
      <c r="Q436" s="41">
        <v>11277</v>
      </c>
      <c r="R436" s="41">
        <v>6036</v>
      </c>
      <c r="S436" s="41">
        <v>0.85</v>
      </c>
      <c r="T436" s="41" t="s">
        <v>28</v>
      </c>
      <c r="U436" s="41" t="s">
        <v>748</v>
      </c>
      <c r="V436" s="26"/>
      <c r="W436" s="26"/>
      <c r="X436" s="26"/>
      <c r="Y436" s="26"/>
      <c r="Z436" s="26"/>
    </row>
    <row r="437" spans="1:27" s="4" customFormat="1" ht="24">
      <c r="A437" s="49"/>
      <c r="B437" s="54" t="s">
        <v>1019</v>
      </c>
      <c r="C437" s="50" t="s">
        <v>1347</v>
      </c>
      <c r="D437" s="51"/>
      <c r="E437" s="52"/>
      <c r="F437" s="51"/>
      <c r="G437" s="51" t="s">
        <v>1316</v>
      </c>
      <c r="H437" s="51"/>
      <c r="I437" s="51"/>
      <c r="J437" s="51" t="s">
        <v>1317</v>
      </c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3"/>
      <c r="W437" s="53"/>
      <c r="X437" s="53"/>
      <c r="Y437" s="53"/>
      <c r="Z437" s="53"/>
      <c r="AA437" s="4">
        <f>ROUND((142%*0.85*100),0)</f>
        <v>121</v>
      </c>
    </row>
    <row r="438" spans="1:27" s="4" customFormat="1" ht="24">
      <c r="A438" s="49"/>
      <c r="B438" s="54" t="s">
        <v>1022</v>
      </c>
      <c r="C438" s="50" t="s">
        <v>1348</v>
      </c>
      <c r="D438" s="51"/>
      <c r="E438" s="52"/>
      <c r="F438" s="51"/>
      <c r="G438" s="51" t="s">
        <v>1196</v>
      </c>
      <c r="H438" s="51"/>
      <c r="I438" s="51"/>
      <c r="J438" s="51" t="s">
        <v>1318</v>
      </c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3"/>
      <c r="W438" s="53"/>
      <c r="X438" s="53"/>
      <c r="Y438" s="53"/>
      <c r="Z438" s="53"/>
      <c r="AA438" s="4">
        <f>ROUND((95%*(0.85*0.8)*100),0)</f>
        <v>65</v>
      </c>
    </row>
    <row r="439" spans="1:26" ht="60">
      <c r="A439" s="37">
        <v>172</v>
      </c>
      <c r="B439" s="38" t="s">
        <v>749</v>
      </c>
      <c r="C439" s="39">
        <v>0.925</v>
      </c>
      <c r="D439" s="40">
        <v>1804.7</v>
      </c>
      <c r="E439" s="41" t="s">
        <v>750</v>
      </c>
      <c r="F439" s="40" t="s">
        <v>751</v>
      </c>
      <c r="G439" s="40" t="s">
        <v>752</v>
      </c>
      <c r="H439" s="40" t="s">
        <v>753</v>
      </c>
      <c r="I439" s="40" t="s">
        <v>754</v>
      </c>
      <c r="J439" s="40">
        <v>7440</v>
      </c>
      <c r="K439" s="41" t="s">
        <v>755</v>
      </c>
      <c r="L439" s="41" t="s">
        <v>27</v>
      </c>
      <c r="M439" s="41">
        <v>142</v>
      </c>
      <c r="N439" s="41">
        <v>95</v>
      </c>
      <c r="O439" s="41">
        <v>48</v>
      </c>
      <c r="P439" s="41">
        <v>27</v>
      </c>
      <c r="Q439" s="41">
        <v>512</v>
      </c>
      <c r="R439" s="41">
        <v>274</v>
      </c>
      <c r="S439" s="41">
        <v>0.85</v>
      </c>
      <c r="T439" s="41" t="s">
        <v>28</v>
      </c>
      <c r="U439" s="41" t="s">
        <v>756</v>
      </c>
      <c r="V439" s="26"/>
      <c r="W439" s="26"/>
      <c r="X439" s="26"/>
      <c r="Y439" s="26"/>
      <c r="Z439" s="26"/>
    </row>
    <row r="440" spans="1:27" s="4" customFormat="1" ht="24">
      <c r="A440" s="49"/>
      <c r="B440" s="54" t="s">
        <v>1019</v>
      </c>
      <c r="C440" s="50" t="s">
        <v>1347</v>
      </c>
      <c r="D440" s="51"/>
      <c r="E440" s="52"/>
      <c r="F440" s="51"/>
      <c r="G440" s="51" t="s">
        <v>1252</v>
      </c>
      <c r="H440" s="51"/>
      <c r="I440" s="51"/>
      <c r="J440" s="51" t="s">
        <v>1147</v>
      </c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3"/>
      <c r="W440" s="53"/>
      <c r="X440" s="53"/>
      <c r="Y440" s="53"/>
      <c r="Z440" s="53"/>
      <c r="AA440" s="4">
        <f>ROUND((142%*0.85*100),0)</f>
        <v>121</v>
      </c>
    </row>
    <row r="441" spans="1:27" s="4" customFormat="1" ht="24">
      <c r="A441" s="49"/>
      <c r="B441" s="54" t="s">
        <v>1022</v>
      </c>
      <c r="C441" s="50" t="s">
        <v>1348</v>
      </c>
      <c r="D441" s="51"/>
      <c r="E441" s="52"/>
      <c r="F441" s="51"/>
      <c r="G441" s="51" t="s">
        <v>1233</v>
      </c>
      <c r="H441" s="51"/>
      <c r="I441" s="51"/>
      <c r="J441" s="51" t="s">
        <v>1319</v>
      </c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3"/>
      <c r="W441" s="53"/>
      <c r="X441" s="53"/>
      <c r="Y441" s="53"/>
      <c r="Z441" s="53"/>
      <c r="AA441" s="4">
        <f>ROUND((95%*(0.85*0.8)*100),0)</f>
        <v>65</v>
      </c>
    </row>
    <row r="442" spans="1:26" ht="17.25" customHeight="1">
      <c r="A442" s="107" t="s">
        <v>757</v>
      </c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26"/>
      <c r="W442" s="26"/>
      <c r="X442" s="26"/>
      <c r="Y442" s="26"/>
      <c r="Z442" s="26"/>
    </row>
    <row r="443" spans="1:26" ht="48">
      <c r="A443" s="37">
        <v>173</v>
      </c>
      <c r="B443" s="38" t="s">
        <v>736</v>
      </c>
      <c r="C443" s="39">
        <v>0.457</v>
      </c>
      <c r="D443" s="40">
        <v>1782.49</v>
      </c>
      <c r="E443" s="41">
        <v>1193.94</v>
      </c>
      <c r="F443" s="40" t="s">
        <v>737</v>
      </c>
      <c r="G443" s="40" t="s">
        <v>758</v>
      </c>
      <c r="H443" s="40">
        <v>546</v>
      </c>
      <c r="I443" s="40" t="s">
        <v>759</v>
      </c>
      <c r="J443" s="40">
        <v>8613</v>
      </c>
      <c r="K443" s="41">
        <v>6874</v>
      </c>
      <c r="L443" s="41" t="s">
        <v>27</v>
      </c>
      <c r="M443" s="41">
        <v>80</v>
      </c>
      <c r="N443" s="41">
        <v>45</v>
      </c>
      <c r="O443" s="41">
        <v>462</v>
      </c>
      <c r="P443" s="41">
        <v>221</v>
      </c>
      <c r="Q443" s="41">
        <v>4944</v>
      </c>
      <c r="R443" s="41">
        <v>2225</v>
      </c>
      <c r="S443" s="41">
        <v>0.85</v>
      </c>
      <c r="T443" s="41" t="s">
        <v>28</v>
      </c>
      <c r="U443" s="41" t="s">
        <v>760</v>
      </c>
      <c r="V443" s="26"/>
      <c r="W443" s="26"/>
      <c r="X443" s="26"/>
      <c r="Y443" s="26"/>
      <c r="Z443" s="26"/>
    </row>
    <row r="444" spans="1:27" s="4" customFormat="1" ht="24">
      <c r="A444" s="49"/>
      <c r="B444" s="54" t="s">
        <v>1019</v>
      </c>
      <c r="C444" s="50" t="s">
        <v>1337</v>
      </c>
      <c r="D444" s="51"/>
      <c r="E444" s="52"/>
      <c r="F444" s="51"/>
      <c r="G444" s="51" t="s">
        <v>1116</v>
      </c>
      <c r="H444" s="51"/>
      <c r="I444" s="51"/>
      <c r="J444" s="51" t="s">
        <v>1320</v>
      </c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3"/>
      <c r="W444" s="53"/>
      <c r="X444" s="53"/>
      <c r="Y444" s="53"/>
      <c r="Z444" s="53"/>
      <c r="AA444" s="4">
        <f>ROUND((80%*0.85*100),0)</f>
        <v>68</v>
      </c>
    </row>
    <row r="445" spans="1:27" s="4" customFormat="1" ht="24">
      <c r="A445" s="49"/>
      <c r="B445" s="54" t="s">
        <v>1022</v>
      </c>
      <c r="C445" s="50" t="s">
        <v>1338</v>
      </c>
      <c r="D445" s="51"/>
      <c r="E445" s="52"/>
      <c r="F445" s="51"/>
      <c r="G445" s="51" t="s">
        <v>1166</v>
      </c>
      <c r="H445" s="51"/>
      <c r="I445" s="51"/>
      <c r="J445" s="51" t="s">
        <v>1321</v>
      </c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3"/>
      <c r="W445" s="53"/>
      <c r="X445" s="53"/>
      <c r="Y445" s="53"/>
      <c r="Z445" s="53"/>
      <c r="AA445" s="4">
        <f>ROUND((45%*(0.85*0.8)*100),0)</f>
        <v>31</v>
      </c>
    </row>
    <row r="446" spans="1:26" ht="96">
      <c r="A446" s="37">
        <v>174</v>
      </c>
      <c r="B446" s="38" t="s">
        <v>741</v>
      </c>
      <c r="C446" s="39">
        <v>0.457</v>
      </c>
      <c r="D446" s="40">
        <v>26746.7</v>
      </c>
      <c r="E446" s="41" t="s">
        <v>742</v>
      </c>
      <c r="F446" s="40" t="s">
        <v>743</v>
      </c>
      <c r="G446" s="40" t="s">
        <v>761</v>
      </c>
      <c r="H446" s="40" t="s">
        <v>762</v>
      </c>
      <c r="I446" s="40" t="s">
        <v>763</v>
      </c>
      <c r="J446" s="40">
        <v>55869</v>
      </c>
      <c r="K446" s="41" t="s">
        <v>764</v>
      </c>
      <c r="L446" s="41" t="s">
        <v>27</v>
      </c>
      <c r="M446" s="41">
        <v>142</v>
      </c>
      <c r="N446" s="41">
        <v>95</v>
      </c>
      <c r="O446" s="41">
        <v>520</v>
      </c>
      <c r="P446" s="41">
        <v>296</v>
      </c>
      <c r="Q446" s="41">
        <v>5572</v>
      </c>
      <c r="R446" s="41">
        <v>2982</v>
      </c>
      <c r="S446" s="41">
        <v>0.85</v>
      </c>
      <c r="T446" s="41" t="s">
        <v>28</v>
      </c>
      <c r="U446" s="41" t="s">
        <v>765</v>
      </c>
      <c r="V446" s="26"/>
      <c r="W446" s="26"/>
      <c r="X446" s="26"/>
      <c r="Y446" s="26"/>
      <c r="Z446" s="26"/>
    </row>
    <row r="447" spans="1:27" s="4" customFormat="1" ht="24">
      <c r="A447" s="49"/>
      <c r="B447" s="54" t="s">
        <v>1019</v>
      </c>
      <c r="C447" s="50" t="s">
        <v>1347</v>
      </c>
      <c r="D447" s="51"/>
      <c r="E447" s="52"/>
      <c r="F447" s="51"/>
      <c r="G447" s="51" t="s">
        <v>1273</v>
      </c>
      <c r="H447" s="51"/>
      <c r="I447" s="51"/>
      <c r="J447" s="51" t="s">
        <v>1322</v>
      </c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3"/>
      <c r="W447" s="53"/>
      <c r="X447" s="53"/>
      <c r="Y447" s="53"/>
      <c r="Z447" s="53"/>
      <c r="AA447" s="4">
        <f>ROUND((142%*0.85*100),0)</f>
        <v>121</v>
      </c>
    </row>
    <row r="448" spans="1:27" s="4" customFormat="1" ht="24">
      <c r="A448" s="49"/>
      <c r="B448" s="54" t="s">
        <v>1022</v>
      </c>
      <c r="C448" s="50" t="s">
        <v>1348</v>
      </c>
      <c r="D448" s="51"/>
      <c r="E448" s="52"/>
      <c r="F448" s="51"/>
      <c r="G448" s="51" t="s">
        <v>1213</v>
      </c>
      <c r="H448" s="51"/>
      <c r="I448" s="51"/>
      <c r="J448" s="51" t="s">
        <v>1323</v>
      </c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3"/>
      <c r="W448" s="53"/>
      <c r="X448" s="53"/>
      <c r="Y448" s="53"/>
      <c r="Z448" s="53"/>
      <c r="AA448" s="4">
        <f>ROUND((95%*(0.85*0.8)*100),0)</f>
        <v>65</v>
      </c>
    </row>
    <row r="449" spans="1:26" ht="60">
      <c r="A449" s="37">
        <v>175</v>
      </c>
      <c r="B449" s="38" t="s">
        <v>749</v>
      </c>
      <c r="C449" s="39">
        <v>0.457</v>
      </c>
      <c r="D449" s="40">
        <v>1804.7</v>
      </c>
      <c r="E449" s="41" t="s">
        <v>750</v>
      </c>
      <c r="F449" s="40" t="s">
        <v>751</v>
      </c>
      <c r="G449" s="40" t="s">
        <v>766</v>
      </c>
      <c r="H449" s="40" t="s">
        <v>767</v>
      </c>
      <c r="I449" s="40" t="s">
        <v>768</v>
      </c>
      <c r="J449" s="40">
        <v>3676</v>
      </c>
      <c r="K449" s="41" t="s">
        <v>769</v>
      </c>
      <c r="L449" s="41" t="s">
        <v>27</v>
      </c>
      <c r="M449" s="41">
        <v>142</v>
      </c>
      <c r="N449" s="41">
        <v>95</v>
      </c>
      <c r="O449" s="41">
        <v>24</v>
      </c>
      <c r="P449" s="41">
        <v>14</v>
      </c>
      <c r="Q449" s="41">
        <v>253</v>
      </c>
      <c r="R449" s="41">
        <v>136</v>
      </c>
      <c r="S449" s="41">
        <v>0.85</v>
      </c>
      <c r="T449" s="41" t="s">
        <v>28</v>
      </c>
      <c r="U449" s="41" t="s">
        <v>770</v>
      </c>
      <c r="V449" s="26"/>
      <c r="W449" s="26"/>
      <c r="X449" s="26"/>
      <c r="Y449" s="26"/>
      <c r="Z449" s="26"/>
    </row>
    <row r="450" spans="1:27" s="4" customFormat="1" ht="24">
      <c r="A450" s="49"/>
      <c r="B450" s="54" t="s">
        <v>1019</v>
      </c>
      <c r="C450" s="50" t="s">
        <v>1347</v>
      </c>
      <c r="D450" s="51"/>
      <c r="E450" s="52"/>
      <c r="F450" s="51"/>
      <c r="G450" s="51" t="s">
        <v>1095</v>
      </c>
      <c r="H450" s="51"/>
      <c r="I450" s="51"/>
      <c r="J450" s="51" t="s">
        <v>1324</v>
      </c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3"/>
      <c r="W450" s="53"/>
      <c r="X450" s="53"/>
      <c r="Y450" s="53"/>
      <c r="Z450" s="53"/>
      <c r="AA450" s="4">
        <f>ROUND((142%*0.85*100),0)</f>
        <v>121</v>
      </c>
    </row>
    <row r="451" spans="1:27" s="4" customFormat="1" ht="24">
      <c r="A451" s="49"/>
      <c r="B451" s="54" t="s">
        <v>1022</v>
      </c>
      <c r="C451" s="50" t="s">
        <v>1348</v>
      </c>
      <c r="D451" s="51"/>
      <c r="E451" s="52"/>
      <c r="F451" s="51"/>
      <c r="G451" s="51" t="s">
        <v>1180</v>
      </c>
      <c r="H451" s="51"/>
      <c r="I451" s="51"/>
      <c r="J451" s="51" t="s">
        <v>1037</v>
      </c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3"/>
      <c r="W451" s="53"/>
      <c r="X451" s="53"/>
      <c r="Y451" s="53"/>
      <c r="Z451" s="53"/>
      <c r="AA451" s="4">
        <f>ROUND((95%*(0.85*0.8)*100),0)</f>
        <v>65</v>
      </c>
    </row>
    <row r="452" spans="1:26" ht="36">
      <c r="A452" s="37">
        <v>176</v>
      </c>
      <c r="B452" s="38" t="s">
        <v>771</v>
      </c>
      <c r="C452" s="39">
        <v>1.143</v>
      </c>
      <c r="D452" s="40">
        <v>3100.02</v>
      </c>
      <c r="E452" s="41" t="s">
        <v>772</v>
      </c>
      <c r="F452" s="40" t="s">
        <v>773</v>
      </c>
      <c r="G452" s="40" t="s">
        <v>774</v>
      </c>
      <c r="H452" s="40" t="s">
        <v>775</v>
      </c>
      <c r="I452" s="40" t="s">
        <v>776</v>
      </c>
      <c r="J452" s="40">
        <v>17357</v>
      </c>
      <c r="K452" s="41" t="s">
        <v>777</v>
      </c>
      <c r="L452" s="41" t="s">
        <v>27</v>
      </c>
      <c r="M452" s="41">
        <v>142</v>
      </c>
      <c r="N452" s="41">
        <v>95</v>
      </c>
      <c r="O452" s="41">
        <v>14</v>
      </c>
      <c r="P452" s="41">
        <v>8</v>
      </c>
      <c r="Q452" s="41">
        <v>150</v>
      </c>
      <c r="R452" s="41">
        <v>80</v>
      </c>
      <c r="S452" s="41">
        <v>0.85</v>
      </c>
      <c r="T452" s="41" t="s">
        <v>28</v>
      </c>
      <c r="U452" s="41" t="s">
        <v>778</v>
      </c>
      <c r="V452" s="26"/>
      <c r="W452" s="26"/>
      <c r="X452" s="26"/>
      <c r="Y452" s="26"/>
      <c r="Z452" s="26"/>
    </row>
    <row r="453" spans="1:27" s="4" customFormat="1" ht="24">
      <c r="A453" s="49"/>
      <c r="B453" s="54" t="s">
        <v>1019</v>
      </c>
      <c r="C453" s="50" t="s">
        <v>1347</v>
      </c>
      <c r="D453" s="51"/>
      <c r="E453" s="52"/>
      <c r="F453" s="51"/>
      <c r="G453" s="51" t="s">
        <v>1180</v>
      </c>
      <c r="H453" s="51"/>
      <c r="I453" s="51"/>
      <c r="J453" s="51" t="s">
        <v>1325</v>
      </c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3"/>
      <c r="W453" s="53"/>
      <c r="X453" s="53"/>
      <c r="Y453" s="53"/>
      <c r="Z453" s="53"/>
      <c r="AA453" s="4">
        <f>ROUND((142%*0.85*100),0)</f>
        <v>121</v>
      </c>
    </row>
    <row r="454" spans="1:27" s="4" customFormat="1" ht="24">
      <c r="A454" s="49"/>
      <c r="B454" s="54" t="s">
        <v>1022</v>
      </c>
      <c r="C454" s="50" t="s">
        <v>1348</v>
      </c>
      <c r="D454" s="51"/>
      <c r="E454" s="52"/>
      <c r="F454" s="51"/>
      <c r="G454" s="51" t="s">
        <v>1038</v>
      </c>
      <c r="H454" s="51"/>
      <c r="I454" s="51"/>
      <c r="J454" s="51" t="s">
        <v>1326</v>
      </c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3"/>
      <c r="W454" s="53"/>
      <c r="X454" s="53"/>
      <c r="Y454" s="53"/>
      <c r="Z454" s="53"/>
      <c r="AA454" s="4">
        <f>ROUND((95%*(0.85*0.8)*100),0)</f>
        <v>65</v>
      </c>
    </row>
    <row r="455" spans="1:26" ht="48">
      <c r="A455" s="37">
        <v>177</v>
      </c>
      <c r="B455" s="38" t="s">
        <v>779</v>
      </c>
      <c r="C455" s="39">
        <v>0.457</v>
      </c>
      <c r="D455" s="40">
        <v>1882.77</v>
      </c>
      <c r="E455" s="41" t="s">
        <v>780</v>
      </c>
      <c r="F455" s="40" t="s">
        <v>781</v>
      </c>
      <c r="G455" s="40" t="s">
        <v>782</v>
      </c>
      <c r="H455" s="40" t="s">
        <v>783</v>
      </c>
      <c r="I455" s="40" t="s">
        <v>784</v>
      </c>
      <c r="J455" s="40">
        <v>6815</v>
      </c>
      <c r="K455" s="41" t="s">
        <v>785</v>
      </c>
      <c r="L455" s="41" t="s">
        <v>27</v>
      </c>
      <c r="M455" s="41">
        <v>142</v>
      </c>
      <c r="N455" s="41">
        <v>95</v>
      </c>
      <c r="O455" s="41">
        <v>420</v>
      </c>
      <c r="P455" s="41">
        <v>239</v>
      </c>
      <c r="Q455" s="41">
        <v>4495</v>
      </c>
      <c r="R455" s="41">
        <v>2406</v>
      </c>
      <c r="S455" s="41">
        <v>0.85</v>
      </c>
      <c r="T455" s="41" t="s">
        <v>28</v>
      </c>
      <c r="U455" s="41" t="s">
        <v>786</v>
      </c>
      <c r="V455" s="26"/>
      <c r="W455" s="26"/>
      <c r="X455" s="26"/>
      <c r="Y455" s="26"/>
      <c r="Z455" s="26"/>
    </row>
    <row r="456" spans="1:27" s="4" customFormat="1" ht="24">
      <c r="A456" s="49"/>
      <c r="B456" s="54" t="s">
        <v>1019</v>
      </c>
      <c r="C456" s="50" t="s">
        <v>1347</v>
      </c>
      <c r="D456" s="51"/>
      <c r="E456" s="52"/>
      <c r="F456" s="51"/>
      <c r="G456" s="51" t="s">
        <v>1327</v>
      </c>
      <c r="H456" s="51"/>
      <c r="I456" s="51"/>
      <c r="J456" s="51" t="s">
        <v>1328</v>
      </c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3"/>
      <c r="W456" s="53"/>
      <c r="X456" s="53"/>
      <c r="Y456" s="53"/>
      <c r="Z456" s="53"/>
      <c r="AA456" s="4">
        <f>ROUND((142%*0.85*100),0)</f>
        <v>121</v>
      </c>
    </row>
    <row r="457" spans="1:27" s="4" customFormat="1" ht="24">
      <c r="A457" s="49"/>
      <c r="B457" s="54" t="s">
        <v>1022</v>
      </c>
      <c r="C457" s="50" t="s">
        <v>1348</v>
      </c>
      <c r="D457" s="51"/>
      <c r="E457" s="52"/>
      <c r="F457" s="51"/>
      <c r="G457" s="51" t="s">
        <v>1329</v>
      </c>
      <c r="H457" s="51"/>
      <c r="I457" s="51"/>
      <c r="J457" s="51" t="s">
        <v>1330</v>
      </c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3"/>
      <c r="W457" s="53"/>
      <c r="X457" s="53"/>
      <c r="Y457" s="53"/>
      <c r="Z457" s="53"/>
      <c r="AA457" s="4">
        <f>ROUND((95%*(0.85*0.8)*100),0)</f>
        <v>65</v>
      </c>
    </row>
    <row r="458" spans="1:26" ht="72">
      <c r="A458" s="32">
        <v>178</v>
      </c>
      <c r="B458" s="33" t="s">
        <v>787</v>
      </c>
      <c r="C458" s="34">
        <v>32.54</v>
      </c>
      <c r="D458" s="35">
        <v>538</v>
      </c>
      <c r="E458" s="36" t="s">
        <v>788</v>
      </c>
      <c r="F458" s="35"/>
      <c r="G458" s="35">
        <v>17507</v>
      </c>
      <c r="H458" s="35" t="s">
        <v>789</v>
      </c>
      <c r="I458" s="35"/>
      <c r="J458" s="35">
        <v>81569</v>
      </c>
      <c r="K458" s="36" t="s">
        <v>790</v>
      </c>
      <c r="L458" s="36" t="s">
        <v>33</v>
      </c>
      <c r="M458" s="36">
        <v>95</v>
      </c>
      <c r="N458" s="36">
        <v>50</v>
      </c>
      <c r="O458" s="36"/>
      <c r="P458" s="36"/>
      <c r="Q458" s="36"/>
      <c r="R458" s="36"/>
      <c r="S458" s="36">
        <v>0.85</v>
      </c>
      <c r="T458" s="36" t="s">
        <v>28</v>
      </c>
      <c r="U458" s="36"/>
      <c r="V458" s="26"/>
      <c r="W458" s="26"/>
      <c r="X458" s="26"/>
      <c r="Y458" s="26"/>
      <c r="Z458" s="26"/>
    </row>
    <row r="459" spans="1:26" ht="72">
      <c r="A459" s="37">
        <v>179</v>
      </c>
      <c r="B459" s="38" t="s">
        <v>791</v>
      </c>
      <c r="C459" s="39">
        <v>0.457</v>
      </c>
      <c r="D459" s="40">
        <v>45.04</v>
      </c>
      <c r="E459" s="41" t="s">
        <v>792</v>
      </c>
      <c r="F459" s="40">
        <v>0.8</v>
      </c>
      <c r="G459" s="40" t="s">
        <v>793</v>
      </c>
      <c r="H459" s="40" t="s">
        <v>794</v>
      </c>
      <c r="I459" s="40"/>
      <c r="J459" s="40">
        <v>151</v>
      </c>
      <c r="K459" s="41" t="s">
        <v>795</v>
      </c>
      <c r="L459" s="41" t="s">
        <v>27</v>
      </c>
      <c r="M459" s="41">
        <v>142</v>
      </c>
      <c r="N459" s="41">
        <v>95</v>
      </c>
      <c r="O459" s="41">
        <v>10</v>
      </c>
      <c r="P459" s="41">
        <v>6</v>
      </c>
      <c r="Q459" s="41">
        <v>101</v>
      </c>
      <c r="R459" s="41">
        <v>54</v>
      </c>
      <c r="S459" s="41">
        <v>0.85</v>
      </c>
      <c r="T459" s="41" t="s">
        <v>28</v>
      </c>
      <c r="U459" s="41">
        <v>1</v>
      </c>
      <c r="V459" s="26"/>
      <c r="W459" s="26"/>
      <c r="X459" s="26"/>
      <c r="Y459" s="26"/>
      <c r="Z459" s="26"/>
    </row>
    <row r="460" spans="1:27" s="4" customFormat="1" ht="24">
      <c r="A460" s="57"/>
      <c r="B460" s="61" t="s">
        <v>1019</v>
      </c>
      <c r="C460" s="58" t="s">
        <v>1347</v>
      </c>
      <c r="D460" s="59"/>
      <c r="E460" s="60"/>
      <c r="F460" s="59"/>
      <c r="G460" s="59" t="s">
        <v>1088</v>
      </c>
      <c r="H460" s="59"/>
      <c r="I460" s="59"/>
      <c r="J460" s="59" t="s">
        <v>1237</v>
      </c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53"/>
      <c r="W460" s="53"/>
      <c r="X460" s="53"/>
      <c r="Y460" s="53"/>
      <c r="Z460" s="53"/>
      <c r="AA460" s="4">
        <f>ROUND((142%*0.85*100),0)</f>
        <v>121</v>
      </c>
    </row>
    <row r="461" spans="1:27" s="4" customFormat="1" ht="24">
      <c r="A461" s="57"/>
      <c r="B461" s="61" t="s">
        <v>1022</v>
      </c>
      <c r="C461" s="58" t="s">
        <v>1348</v>
      </c>
      <c r="D461" s="59"/>
      <c r="E461" s="60"/>
      <c r="F461" s="59"/>
      <c r="G461" s="59" t="s">
        <v>1079</v>
      </c>
      <c r="H461" s="59"/>
      <c r="I461" s="59"/>
      <c r="J461" s="59" t="s">
        <v>1090</v>
      </c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53"/>
      <c r="W461" s="53"/>
      <c r="X461" s="53"/>
      <c r="Y461" s="53"/>
      <c r="Z461" s="53"/>
      <c r="AA461" s="4">
        <f>ROUND((95%*(0.85*0.8)*100),0)</f>
        <v>65</v>
      </c>
    </row>
    <row r="462" spans="1:26" ht="72">
      <c r="A462" s="37">
        <v>180</v>
      </c>
      <c r="B462" s="38" t="s">
        <v>787</v>
      </c>
      <c r="C462" s="39">
        <v>5.438</v>
      </c>
      <c r="D462" s="40">
        <v>538</v>
      </c>
      <c r="E462" s="41" t="s">
        <v>788</v>
      </c>
      <c r="F462" s="40"/>
      <c r="G462" s="40">
        <v>2926</v>
      </c>
      <c r="H462" s="40" t="s">
        <v>796</v>
      </c>
      <c r="I462" s="40"/>
      <c r="J462" s="40">
        <v>13632</v>
      </c>
      <c r="K462" s="41" t="s">
        <v>797</v>
      </c>
      <c r="L462" s="41" t="s">
        <v>33</v>
      </c>
      <c r="M462" s="41">
        <v>142</v>
      </c>
      <c r="N462" s="41">
        <v>95</v>
      </c>
      <c r="O462" s="41"/>
      <c r="P462" s="41"/>
      <c r="Q462" s="41"/>
      <c r="R462" s="41"/>
      <c r="S462" s="41">
        <v>0.85</v>
      </c>
      <c r="T462" s="41" t="s">
        <v>28</v>
      </c>
      <c r="U462" s="41"/>
      <c r="V462" s="26"/>
      <c r="W462" s="26"/>
      <c r="X462" s="26"/>
      <c r="Y462" s="26"/>
      <c r="Z462" s="26"/>
    </row>
    <row r="463" spans="1:26" ht="36">
      <c r="A463" s="101" t="s">
        <v>798</v>
      </c>
      <c r="B463" s="102"/>
      <c r="C463" s="102"/>
      <c r="D463" s="102"/>
      <c r="E463" s="102"/>
      <c r="F463" s="102"/>
      <c r="G463" s="35">
        <v>612153</v>
      </c>
      <c r="H463" s="35" t="s">
        <v>799</v>
      </c>
      <c r="I463" s="35" t="s">
        <v>800</v>
      </c>
      <c r="J463" s="35">
        <v>3041750</v>
      </c>
      <c r="K463" s="36" t="s">
        <v>801</v>
      </c>
      <c r="L463" s="36"/>
      <c r="M463" s="36"/>
      <c r="N463" s="36"/>
      <c r="O463" s="36"/>
      <c r="P463" s="36"/>
      <c r="Q463" s="36"/>
      <c r="R463" s="36"/>
      <c r="S463" s="36"/>
      <c r="T463" s="36"/>
      <c r="U463" s="36" t="s">
        <v>802</v>
      </c>
      <c r="V463" s="26"/>
      <c r="W463" s="26"/>
      <c r="X463" s="26"/>
      <c r="Y463" s="26"/>
      <c r="Z463" s="26"/>
    </row>
    <row r="464" spans="1:26" ht="12.75">
      <c r="A464" s="101" t="s">
        <v>803</v>
      </c>
      <c r="B464" s="102"/>
      <c r="C464" s="102"/>
      <c r="D464" s="102"/>
      <c r="E464" s="102"/>
      <c r="F464" s="102"/>
      <c r="G464" s="35"/>
      <c r="H464" s="35"/>
      <c r="I464" s="35"/>
      <c r="J464" s="35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26"/>
      <c r="W464" s="26"/>
      <c r="X464" s="26"/>
      <c r="Y464" s="26"/>
      <c r="Z464" s="26"/>
    </row>
    <row r="465" spans="1:26" ht="12.75">
      <c r="A465" s="101" t="s">
        <v>804</v>
      </c>
      <c r="B465" s="102"/>
      <c r="C465" s="102"/>
      <c r="D465" s="102"/>
      <c r="E465" s="102"/>
      <c r="F465" s="102"/>
      <c r="G465" s="35">
        <v>53523</v>
      </c>
      <c r="H465" s="35"/>
      <c r="I465" s="35"/>
      <c r="J465" s="35">
        <v>673911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26"/>
      <c r="W465" s="26"/>
      <c r="X465" s="26"/>
      <c r="Y465" s="26"/>
      <c r="Z465" s="26"/>
    </row>
    <row r="466" spans="1:26" ht="12.75">
      <c r="A466" s="101" t="s">
        <v>805</v>
      </c>
      <c r="B466" s="102"/>
      <c r="C466" s="102"/>
      <c r="D466" s="102"/>
      <c r="E466" s="102"/>
      <c r="F466" s="102"/>
      <c r="G466" s="35">
        <v>470112</v>
      </c>
      <c r="H466" s="35"/>
      <c r="I466" s="35"/>
      <c r="J466" s="35">
        <v>1927837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26"/>
      <c r="W466" s="26"/>
      <c r="X466" s="26"/>
      <c r="Y466" s="26"/>
      <c r="Z466" s="26"/>
    </row>
    <row r="467" spans="1:26" ht="12.75">
      <c r="A467" s="101" t="s">
        <v>806</v>
      </c>
      <c r="B467" s="102"/>
      <c r="C467" s="102"/>
      <c r="D467" s="102"/>
      <c r="E467" s="102"/>
      <c r="F467" s="102"/>
      <c r="G467" s="35">
        <v>97782</v>
      </c>
      <c r="H467" s="35"/>
      <c r="I467" s="35"/>
      <c r="J467" s="35">
        <v>556628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26"/>
      <c r="W467" s="26"/>
      <c r="X467" s="26"/>
      <c r="Y467" s="26"/>
      <c r="Z467" s="26"/>
    </row>
    <row r="468" spans="1:26" ht="12.75">
      <c r="A468" s="99" t="s">
        <v>807</v>
      </c>
      <c r="B468" s="100"/>
      <c r="C468" s="100"/>
      <c r="D468" s="100"/>
      <c r="E468" s="100"/>
      <c r="F468" s="100"/>
      <c r="G468" s="35">
        <v>58846</v>
      </c>
      <c r="H468" s="35"/>
      <c r="I468" s="35"/>
      <c r="J468" s="35">
        <v>629750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26"/>
      <c r="W468" s="26"/>
      <c r="X468" s="26"/>
      <c r="Y468" s="26"/>
      <c r="Z468" s="26"/>
    </row>
    <row r="469" spans="1:26" ht="12.75">
      <c r="A469" s="99" t="s">
        <v>808</v>
      </c>
      <c r="B469" s="100"/>
      <c r="C469" s="100"/>
      <c r="D469" s="100"/>
      <c r="E469" s="100"/>
      <c r="F469" s="100"/>
      <c r="G469" s="35">
        <v>31900</v>
      </c>
      <c r="H469" s="35"/>
      <c r="I469" s="35"/>
      <c r="J469" s="35">
        <v>321299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26"/>
      <c r="W469" s="26"/>
      <c r="X469" s="26"/>
      <c r="Y469" s="26"/>
      <c r="Z469" s="26"/>
    </row>
    <row r="470" spans="1:26" ht="12.75" customHeight="1">
      <c r="A470" s="99" t="s">
        <v>809</v>
      </c>
      <c r="B470" s="100"/>
      <c r="C470" s="100"/>
      <c r="D470" s="100"/>
      <c r="E470" s="100"/>
      <c r="F470" s="100"/>
      <c r="G470" s="35"/>
      <c r="H470" s="35"/>
      <c r="I470" s="35"/>
      <c r="J470" s="35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26"/>
      <c r="W470" s="26"/>
      <c r="X470" s="26"/>
      <c r="Y470" s="26"/>
      <c r="Z470" s="26"/>
    </row>
    <row r="471" spans="1:26" ht="12.75">
      <c r="A471" s="101" t="s">
        <v>810</v>
      </c>
      <c r="B471" s="102"/>
      <c r="C471" s="102"/>
      <c r="D471" s="102"/>
      <c r="E471" s="102"/>
      <c r="F471" s="102"/>
      <c r="G471" s="35">
        <v>680613</v>
      </c>
      <c r="H471" s="35"/>
      <c r="I471" s="35"/>
      <c r="J471" s="35">
        <v>3830772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26"/>
      <c r="W471" s="26"/>
      <c r="X471" s="26"/>
      <c r="Y471" s="26"/>
      <c r="Z471" s="26"/>
    </row>
    <row r="472" spans="1:26" ht="12.75">
      <c r="A472" s="101" t="s">
        <v>811</v>
      </c>
      <c r="B472" s="102"/>
      <c r="C472" s="102"/>
      <c r="D472" s="102"/>
      <c r="E472" s="102"/>
      <c r="F472" s="102"/>
      <c r="G472" s="35">
        <v>22286</v>
      </c>
      <c r="H472" s="35"/>
      <c r="I472" s="35"/>
      <c r="J472" s="35">
        <v>162027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26"/>
      <c r="W472" s="26"/>
      <c r="X472" s="26"/>
      <c r="Y472" s="26"/>
      <c r="Z472" s="26"/>
    </row>
    <row r="473" spans="1:26" ht="12.75">
      <c r="A473" s="101" t="s">
        <v>812</v>
      </c>
      <c r="B473" s="102"/>
      <c r="C473" s="102"/>
      <c r="D473" s="102"/>
      <c r="E473" s="102"/>
      <c r="F473" s="102"/>
      <c r="G473" s="35">
        <v>702899</v>
      </c>
      <c r="H473" s="35"/>
      <c r="I473" s="35"/>
      <c r="J473" s="35">
        <v>3992799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26"/>
      <c r="W473" s="26"/>
      <c r="X473" s="26"/>
      <c r="Y473" s="26"/>
      <c r="Z473" s="26"/>
    </row>
    <row r="474" spans="1:26" s="64" customFormat="1" ht="12.75">
      <c r="A474" s="86" t="s">
        <v>813</v>
      </c>
      <c r="B474" s="87"/>
      <c r="C474" s="87"/>
      <c r="D474" s="87"/>
      <c r="E474" s="87"/>
      <c r="F474" s="88"/>
      <c r="G474" s="70">
        <v>702899</v>
      </c>
      <c r="H474" s="70"/>
      <c r="I474" s="70"/>
      <c r="J474" s="70">
        <v>3992799</v>
      </c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19"/>
      <c r="W474" s="19"/>
      <c r="X474" s="19"/>
      <c r="Y474" s="19"/>
      <c r="Z474" s="19"/>
    </row>
    <row r="475" spans="1:26" s="68" customFormat="1" ht="12.75">
      <c r="A475" s="89" t="s">
        <v>1331</v>
      </c>
      <c r="B475" s="90"/>
      <c r="C475" s="90"/>
      <c r="D475" s="90"/>
      <c r="E475" s="90"/>
      <c r="F475" s="91"/>
      <c r="G475" s="74">
        <v>110</v>
      </c>
      <c r="H475" s="72"/>
      <c r="I475" s="72"/>
      <c r="J475" s="74">
        <v>93</v>
      </c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67"/>
      <c r="W475" s="67"/>
      <c r="X475" s="67"/>
      <c r="Y475" s="67"/>
      <c r="Z475" s="67"/>
    </row>
    <row r="476" spans="1:26" s="68" customFormat="1" ht="12.75">
      <c r="A476" s="89" t="s">
        <v>1332</v>
      </c>
      <c r="B476" s="90"/>
      <c r="C476" s="90"/>
      <c r="D476" s="90"/>
      <c r="E476" s="90"/>
      <c r="F476" s="91"/>
      <c r="G476" s="74">
        <v>60</v>
      </c>
      <c r="H476" s="72"/>
      <c r="I476" s="72"/>
      <c r="J476" s="74">
        <v>48</v>
      </c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67"/>
      <c r="W476" s="67"/>
      <c r="X476" s="67"/>
      <c r="Y476" s="67"/>
      <c r="Z476" s="67"/>
    </row>
    <row r="477" spans="1:26" ht="36">
      <c r="A477" s="101" t="s">
        <v>814</v>
      </c>
      <c r="B477" s="102"/>
      <c r="C477" s="102"/>
      <c r="D477" s="102"/>
      <c r="E477" s="102"/>
      <c r="F477" s="102"/>
      <c r="G477" s="35">
        <v>612153</v>
      </c>
      <c r="H477" s="35" t="s">
        <v>799</v>
      </c>
      <c r="I477" s="35" t="s">
        <v>800</v>
      </c>
      <c r="J477" s="35">
        <v>3041750</v>
      </c>
      <c r="K477" s="36" t="s">
        <v>801</v>
      </c>
      <c r="L477" s="36"/>
      <c r="M477" s="36"/>
      <c r="N477" s="36"/>
      <c r="O477" s="36"/>
      <c r="P477" s="36"/>
      <c r="Q477" s="36"/>
      <c r="R477" s="36"/>
      <c r="S477" s="36"/>
      <c r="T477" s="36"/>
      <c r="U477" s="36" t="s">
        <v>802</v>
      </c>
      <c r="V477" s="26"/>
      <c r="W477" s="26"/>
      <c r="X477" s="26"/>
      <c r="Y477" s="26"/>
      <c r="Z477" s="26"/>
    </row>
    <row r="478" spans="1:26" ht="12.75">
      <c r="A478" s="101" t="s">
        <v>803</v>
      </c>
      <c r="B478" s="102"/>
      <c r="C478" s="102"/>
      <c r="D478" s="102"/>
      <c r="E478" s="102"/>
      <c r="F478" s="102"/>
      <c r="G478" s="35"/>
      <c r="H478" s="35"/>
      <c r="I478" s="35"/>
      <c r="J478" s="35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26"/>
      <c r="W478" s="26"/>
      <c r="X478" s="26"/>
      <c r="Y478" s="26"/>
      <c r="Z478" s="26"/>
    </row>
    <row r="479" spans="1:26" ht="12.75">
      <c r="A479" s="101" t="s">
        <v>804</v>
      </c>
      <c r="B479" s="102"/>
      <c r="C479" s="102"/>
      <c r="D479" s="102"/>
      <c r="E479" s="102"/>
      <c r="F479" s="102"/>
      <c r="G479" s="35">
        <v>53523</v>
      </c>
      <c r="H479" s="35"/>
      <c r="I479" s="35"/>
      <c r="J479" s="35">
        <v>673911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26"/>
      <c r="W479" s="26"/>
      <c r="X479" s="26"/>
      <c r="Y479" s="26"/>
      <c r="Z479" s="26"/>
    </row>
    <row r="480" spans="1:26" ht="12.75">
      <c r="A480" s="101" t="s">
        <v>805</v>
      </c>
      <c r="B480" s="102"/>
      <c r="C480" s="102"/>
      <c r="D480" s="102"/>
      <c r="E480" s="102"/>
      <c r="F480" s="102"/>
      <c r="G480" s="35">
        <v>470112</v>
      </c>
      <c r="H480" s="35"/>
      <c r="I480" s="35"/>
      <c r="J480" s="35">
        <v>1927837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26"/>
      <c r="W480" s="26"/>
      <c r="X480" s="26"/>
      <c r="Y480" s="26"/>
      <c r="Z480" s="26"/>
    </row>
    <row r="481" spans="1:26" ht="12.75">
      <c r="A481" s="101" t="s">
        <v>806</v>
      </c>
      <c r="B481" s="102"/>
      <c r="C481" s="102"/>
      <c r="D481" s="102"/>
      <c r="E481" s="102"/>
      <c r="F481" s="102"/>
      <c r="G481" s="35">
        <v>97782</v>
      </c>
      <c r="H481" s="35"/>
      <c r="I481" s="35"/>
      <c r="J481" s="35">
        <v>556628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26"/>
      <c r="W481" s="26"/>
      <c r="X481" s="26"/>
      <c r="Y481" s="26"/>
      <c r="Z481" s="26"/>
    </row>
    <row r="482" spans="1:26" ht="12.75">
      <c r="A482" s="99" t="s">
        <v>807</v>
      </c>
      <c r="B482" s="100"/>
      <c r="C482" s="100"/>
      <c r="D482" s="100"/>
      <c r="E482" s="100"/>
      <c r="F482" s="100"/>
      <c r="G482" s="35">
        <v>58846</v>
      </c>
      <c r="H482" s="35"/>
      <c r="I482" s="35"/>
      <c r="J482" s="35">
        <v>629750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26"/>
      <c r="W482" s="26"/>
      <c r="X482" s="26"/>
      <c r="Y482" s="26"/>
      <c r="Z482" s="26"/>
    </row>
    <row r="483" spans="1:26" ht="12.75">
      <c r="A483" s="99" t="s">
        <v>808</v>
      </c>
      <c r="B483" s="100"/>
      <c r="C483" s="100"/>
      <c r="D483" s="100"/>
      <c r="E483" s="100"/>
      <c r="F483" s="100"/>
      <c r="G483" s="35">
        <v>31900</v>
      </c>
      <c r="H483" s="35"/>
      <c r="I483" s="35"/>
      <c r="J483" s="35">
        <v>321299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26"/>
      <c r="W483" s="26"/>
      <c r="X483" s="26"/>
      <c r="Y483" s="26"/>
      <c r="Z483" s="26"/>
    </row>
    <row r="484" spans="1:26" ht="12.75">
      <c r="A484" s="99" t="s">
        <v>815</v>
      </c>
      <c r="B484" s="100"/>
      <c r="C484" s="100"/>
      <c r="D484" s="100"/>
      <c r="E484" s="100"/>
      <c r="F484" s="100"/>
      <c r="G484" s="35"/>
      <c r="H484" s="35"/>
      <c r="I484" s="35"/>
      <c r="J484" s="35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26"/>
      <c r="W484" s="26"/>
      <c r="X484" s="26"/>
      <c r="Y484" s="26"/>
      <c r="Z484" s="26"/>
    </row>
    <row r="485" spans="1:26" ht="12.75">
      <c r="A485" s="101" t="s">
        <v>810</v>
      </c>
      <c r="B485" s="102"/>
      <c r="C485" s="102"/>
      <c r="D485" s="102"/>
      <c r="E485" s="102"/>
      <c r="F485" s="102"/>
      <c r="G485" s="35">
        <v>680613</v>
      </c>
      <c r="H485" s="35"/>
      <c r="I485" s="35"/>
      <c r="J485" s="35">
        <v>3830772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26"/>
      <c r="W485" s="26"/>
      <c r="X485" s="26"/>
      <c r="Y485" s="26"/>
      <c r="Z485" s="26"/>
    </row>
    <row r="486" spans="1:26" ht="12.75">
      <c r="A486" s="101" t="s">
        <v>811</v>
      </c>
      <c r="B486" s="102"/>
      <c r="C486" s="102"/>
      <c r="D486" s="102"/>
      <c r="E486" s="102"/>
      <c r="F486" s="102"/>
      <c r="G486" s="35">
        <v>22286</v>
      </c>
      <c r="H486" s="35"/>
      <c r="I486" s="35"/>
      <c r="J486" s="35">
        <v>162027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26"/>
      <c r="W486" s="26"/>
      <c r="X486" s="26"/>
      <c r="Y486" s="26"/>
      <c r="Z486" s="26"/>
    </row>
    <row r="487" spans="1:26" ht="12.75">
      <c r="A487" s="101" t="s">
        <v>812</v>
      </c>
      <c r="B487" s="102"/>
      <c r="C487" s="102"/>
      <c r="D487" s="102"/>
      <c r="E487" s="102"/>
      <c r="F487" s="102"/>
      <c r="G487" s="35">
        <v>702899</v>
      </c>
      <c r="H487" s="35"/>
      <c r="I487" s="35"/>
      <c r="J487" s="35">
        <v>3992799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26"/>
      <c r="W487" s="26"/>
      <c r="X487" s="26"/>
      <c r="Y487" s="26"/>
      <c r="Z487" s="26"/>
    </row>
    <row r="488" spans="1:26" s="64" customFormat="1" ht="12.75">
      <c r="A488" s="86" t="s">
        <v>816</v>
      </c>
      <c r="B488" s="87"/>
      <c r="C488" s="87"/>
      <c r="D488" s="87"/>
      <c r="E488" s="87"/>
      <c r="F488" s="88"/>
      <c r="G488" s="62">
        <v>702899</v>
      </c>
      <c r="H488" s="62"/>
      <c r="I488" s="62"/>
      <c r="J488" s="62">
        <v>3992799</v>
      </c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19"/>
      <c r="W488" s="19"/>
      <c r="X488" s="19"/>
      <c r="Y488" s="19"/>
      <c r="Z488" s="19"/>
    </row>
    <row r="489" spans="1:26" s="68" customFormat="1" ht="12.75">
      <c r="A489" s="89" t="s">
        <v>1331</v>
      </c>
      <c r="B489" s="90"/>
      <c r="C489" s="90"/>
      <c r="D489" s="90"/>
      <c r="E489" s="90"/>
      <c r="F489" s="91"/>
      <c r="G489" s="69">
        <v>110</v>
      </c>
      <c r="H489" s="65"/>
      <c r="I489" s="65"/>
      <c r="J489" s="69">
        <v>93</v>
      </c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7"/>
      <c r="W489" s="67"/>
      <c r="X489" s="67"/>
      <c r="Y489" s="67"/>
      <c r="Z489" s="67"/>
    </row>
    <row r="490" spans="1:26" s="68" customFormat="1" ht="12.75">
      <c r="A490" s="89" t="s">
        <v>1332</v>
      </c>
      <c r="B490" s="90"/>
      <c r="C490" s="90"/>
      <c r="D490" s="90"/>
      <c r="E490" s="90"/>
      <c r="F490" s="91"/>
      <c r="G490" s="69">
        <v>60</v>
      </c>
      <c r="H490" s="65"/>
      <c r="I490" s="65"/>
      <c r="J490" s="69">
        <v>48</v>
      </c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7"/>
      <c r="W490" s="67"/>
      <c r="X490" s="67"/>
      <c r="Y490" s="67"/>
      <c r="Z490" s="67"/>
    </row>
    <row r="491" spans="1:26" ht="12.75">
      <c r="A491" s="78"/>
      <c r="B491" s="79" t="s">
        <v>1356</v>
      </c>
      <c r="C491" s="80" t="s">
        <v>1357</v>
      </c>
      <c r="D491" s="76" t="s">
        <v>1358</v>
      </c>
      <c r="E491" s="81" t="s">
        <v>1359</v>
      </c>
      <c r="F491" s="24"/>
      <c r="G491" s="24"/>
      <c r="H491" s="24"/>
      <c r="I491" s="24"/>
      <c r="J491" s="76">
        <v>4297270</v>
      </c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6"/>
      <c r="W491" s="26"/>
      <c r="X491" s="26"/>
      <c r="Y491" s="26"/>
      <c r="Z491" s="26"/>
    </row>
    <row r="492" spans="1:26" ht="12.75">
      <c r="A492" s="77"/>
      <c r="B492" s="77" t="s">
        <v>1360</v>
      </c>
      <c r="C492" s="77"/>
      <c r="D492" s="77"/>
      <c r="E492" s="77"/>
      <c r="F492" s="27"/>
      <c r="G492" s="27"/>
      <c r="H492" s="27"/>
      <c r="I492" s="77"/>
      <c r="J492" s="77">
        <v>773508</v>
      </c>
      <c r="K492" s="7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6"/>
      <c r="W492" s="26"/>
      <c r="X492" s="26"/>
      <c r="Y492" s="26"/>
      <c r="Z492" s="26"/>
    </row>
    <row r="493" spans="1:26" ht="12.75">
      <c r="A493" s="77"/>
      <c r="B493" s="77" t="s">
        <v>1361</v>
      </c>
      <c r="C493" s="77"/>
      <c r="D493" s="77"/>
      <c r="E493" s="77"/>
      <c r="F493" s="27"/>
      <c r="G493" s="27"/>
      <c r="H493" s="27"/>
      <c r="I493" s="77"/>
      <c r="J493" s="77">
        <v>5070778</v>
      </c>
      <c r="K493" s="7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6"/>
      <c r="W493" s="26"/>
      <c r="X493" s="26"/>
      <c r="Y493" s="26"/>
      <c r="Z493" s="26"/>
    </row>
    <row r="494" spans="1:26" ht="12.75">
      <c r="A494" s="77"/>
      <c r="B494" s="77"/>
      <c r="C494" s="77"/>
      <c r="D494" s="77"/>
      <c r="E494" s="7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6"/>
      <c r="W494" s="26"/>
      <c r="X494" s="26"/>
      <c r="Y494" s="26"/>
      <c r="Z494" s="26"/>
    </row>
    <row r="495" spans="1:26" ht="12.75">
      <c r="A495" s="103" t="s">
        <v>817</v>
      </c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27"/>
      <c r="U495" s="27"/>
      <c r="V495" s="26"/>
      <c r="W495" s="26"/>
      <c r="X495" s="26"/>
      <c r="Y495" s="26"/>
      <c r="Z495" s="26"/>
    </row>
    <row r="496" spans="1:26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6"/>
      <c r="W496" s="26"/>
      <c r="X496" s="26"/>
      <c r="Y496" s="26"/>
      <c r="Z496" s="26"/>
    </row>
    <row r="497" spans="1:26" ht="12.75">
      <c r="A497" s="95" t="s">
        <v>818</v>
      </c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42" t="s">
        <v>819</v>
      </c>
      <c r="U497" s="42" t="s">
        <v>820</v>
      </c>
      <c r="V497" s="26"/>
      <c r="W497" s="26"/>
      <c r="X497" s="26"/>
      <c r="Y497" s="26"/>
      <c r="Z497" s="26"/>
    </row>
    <row r="498" spans="1:26" ht="12.75">
      <c r="A498" s="97" t="s">
        <v>821</v>
      </c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43"/>
      <c r="U498" s="46"/>
      <c r="V498" s="26"/>
      <c r="W498" s="26"/>
      <c r="X498" s="26"/>
      <c r="Y498" s="26"/>
      <c r="Z498" s="26"/>
    </row>
    <row r="499" spans="1:26" ht="12.75">
      <c r="A499" s="94" t="s">
        <v>822</v>
      </c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43"/>
      <c r="U499" s="46"/>
      <c r="V499" s="26"/>
      <c r="W499" s="26"/>
      <c r="X499" s="26"/>
      <c r="Y499" s="26"/>
      <c r="Z499" s="26"/>
    </row>
    <row r="500" spans="1:26" ht="12.75">
      <c r="A500" s="92" t="s">
        <v>823</v>
      </c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44">
        <v>130</v>
      </c>
      <c r="U500" s="47">
        <v>89</v>
      </c>
      <c r="V500" s="26"/>
      <c r="W500" s="26"/>
      <c r="X500" s="26"/>
      <c r="Y500" s="26"/>
      <c r="Z500" s="26"/>
    </row>
    <row r="501" spans="1:26" ht="12.75">
      <c r="A501" s="92" t="s">
        <v>824</v>
      </c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44"/>
      <c r="U501" s="47"/>
      <c r="V501" s="26"/>
      <c r="W501" s="26"/>
      <c r="X501" s="26"/>
      <c r="Y501" s="26"/>
      <c r="Z501" s="26"/>
    </row>
    <row r="502" spans="1:26" ht="12.75">
      <c r="A502" s="92" t="s">
        <v>825</v>
      </c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44"/>
      <c r="U502" s="47"/>
      <c r="V502" s="26"/>
      <c r="W502" s="26"/>
      <c r="X502" s="26"/>
      <c r="Y502" s="26"/>
      <c r="Z502" s="26"/>
    </row>
    <row r="503" spans="1:26" ht="12.75">
      <c r="A503" s="92" t="s">
        <v>826</v>
      </c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44"/>
      <c r="U503" s="47"/>
      <c r="V503" s="26"/>
      <c r="W503" s="26"/>
      <c r="X503" s="26"/>
      <c r="Y503" s="26"/>
      <c r="Z503" s="26"/>
    </row>
    <row r="504" spans="1:26" ht="12.75">
      <c r="A504" s="92" t="s">
        <v>827</v>
      </c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44"/>
      <c r="U504" s="47"/>
      <c r="V504" s="26"/>
      <c r="W504" s="26"/>
      <c r="X504" s="26"/>
      <c r="Y504" s="26"/>
      <c r="Z504" s="26"/>
    </row>
    <row r="505" spans="1:26" ht="12.75">
      <c r="A505" s="92" t="s">
        <v>828</v>
      </c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44"/>
      <c r="U505" s="47"/>
      <c r="V505" s="26"/>
      <c r="W505" s="26"/>
      <c r="X505" s="26"/>
      <c r="Y505" s="26"/>
      <c r="Z505" s="26"/>
    </row>
    <row r="506" spans="1:26" ht="12.75">
      <c r="A506" s="92" t="s">
        <v>829</v>
      </c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44"/>
      <c r="U506" s="47"/>
      <c r="V506" s="26"/>
      <c r="W506" s="26"/>
      <c r="X506" s="26"/>
      <c r="Y506" s="26"/>
      <c r="Z506" s="26"/>
    </row>
    <row r="507" spans="1:26" ht="12.75">
      <c r="A507" s="92" t="s">
        <v>830</v>
      </c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44"/>
      <c r="U507" s="47"/>
      <c r="V507" s="26"/>
      <c r="W507" s="26"/>
      <c r="X507" s="26"/>
      <c r="Y507" s="26"/>
      <c r="Z507" s="26"/>
    </row>
    <row r="508" spans="1:26" ht="12.75">
      <c r="A508" s="92" t="s">
        <v>831</v>
      </c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44"/>
      <c r="U508" s="47"/>
      <c r="V508" s="26"/>
      <c r="W508" s="26"/>
      <c r="X508" s="26"/>
      <c r="Y508" s="26"/>
      <c r="Z508" s="26"/>
    </row>
    <row r="509" spans="1:26" ht="12.75">
      <c r="A509" s="92" t="s">
        <v>832</v>
      </c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44"/>
      <c r="U509" s="47"/>
      <c r="V509" s="26"/>
      <c r="W509" s="26"/>
      <c r="X509" s="26"/>
      <c r="Y509" s="26"/>
      <c r="Z509" s="26"/>
    </row>
    <row r="510" spans="1:26" ht="12.75">
      <c r="A510" s="92" t="s">
        <v>833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44"/>
      <c r="U510" s="47"/>
      <c r="V510" s="26"/>
      <c r="W510" s="26"/>
      <c r="X510" s="26"/>
      <c r="Y510" s="26"/>
      <c r="Z510" s="26"/>
    </row>
    <row r="511" spans="1:26" ht="12.75">
      <c r="A511" s="92" t="s">
        <v>834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44"/>
      <c r="U511" s="47"/>
      <c r="V511" s="26"/>
      <c r="W511" s="26"/>
      <c r="X511" s="26"/>
      <c r="Y511" s="26"/>
      <c r="Z511" s="26"/>
    </row>
    <row r="512" spans="1:26" ht="12.75">
      <c r="A512" s="92" t="s">
        <v>835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44"/>
      <c r="U512" s="47"/>
      <c r="V512" s="26"/>
      <c r="W512" s="26"/>
      <c r="X512" s="26"/>
      <c r="Y512" s="26"/>
      <c r="Z512" s="26"/>
    </row>
    <row r="513" spans="1:26" ht="12.75">
      <c r="A513" s="92" t="s">
        <v>836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44"/>
      <c r="U513" s="47"/>
      <c r="V513" s="26"/>
      <c r="W513" s="26"/>
      <c r="X513" s="26"/>
      <c r="Y513" s="26"/>
      <c r="Z513" s="26"/>
    </row>
    <row r="514" spans="1:26" ht="12.75">
      <c r="A514" s="92" t="s">
        <v>837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44"/>
      <c r="U514" s="47"/>
      <c r="V514" s="26"/>
      <c r="W514" s="26"/>
      <c r="X514" s="26"/>
      <c r="Y514" s="26"/>
      <c r="Z514" s="26"/>
    </row>
    <row r="515" spans="1:26" ht="12.75">
      <c r="A515" s="92" t="s">
        <v>838</v>
      </c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44"/>
      <c r="U515" s="47"/>
      <c r="V515" s="26"/>
      <c r="W515" s="26"/>
      <c r="X515" s="26"/>
      <c r="Y515" s="26"/>
      <c r="Z515" s="26"/>
    </row>
    <row r="516" spans="1:26" ht="12.75">
      <c r="A516" s="92" t="s">
        <v>839</v>
      </c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44"/>
      <c r="U516" s="47"/>
      <c r="V516" s="26"/>
      <c r="W516" s="26"/>
      <c r="X516" s="26"/>
      <c r="Y516" s="26"/>
      <c r="Z516" s="26"/>
    </row>
    <row r="517" spans="1:26" ht="12.75">
      <c r="A517" s="92" t="s">
        <v>840</v>
      </c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44"/>
      <c r="U517" s="47"/>
      <c r="V517" s="26"/>
      <c r="W517" s="26"/>
      <c r="X517" s="26"/>
      <c r="Y517" s="26"/>
      <c r="Z517" s="26"/>
    </row>
    <row r="518" spans="1:26" ht="12.75">
      <c r="A518" s="92" t="s">
        <v>841</v>
      </c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44"/>
      <c r="U518" s="47"/>
      <c r="V518" s="26"/>
      <c r="W518" s="26"/>
      <c r="X518" s="26"/>
      <c r="Y518" s="26"/>
      <c r="Z518" s="26"/>
    </row>
    <row r="519" spans="1:26" ht="12.75">
      <c r="A519" s="92" t="s">
        <v>842</v>
      </c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44"/>
      <c r="U519" s="47"/>
      <c r="V519" s="26"/>
      <c r="W519" s="26"/>
      <c r="X519" s="26"/>
      <c r="Y519" s="26"/>
      <c r="Z519" s="26"/>
    </row>
    <row r="520" spans="1:26" ht="12.75">
      <c r="A520" s="92" t="s">
        <v>843</v>
      </c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44"/>
      <c r="U520" s="47"/>
      <c r="V520" s="26"/>
      <c r="W520" s="26"/>
      <c r="X520" s="26"/>
      <c r="Y520" s="26"/>
      <c r="Z520" s="26"/>
    </row>
    <row r="521" spans="1:26" ht="12.75">
      <c r="A521" s="92" t="s">
        <v>844</v>
      </c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44"/>
      <c r="U521" s="47"/>
      <c r="V521" s="26"/>
      <c r="W521" s="26"/>
      <c r="X521" s="26"/>
      <c r="Y521" s="26"/>
      <c r="Z521" s="26"/>
    </row>
    <row r="522" spans="1:26" ht="12.75">
      <c r="A522" s="92" t="s">
        <v>845</v>
      </c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44"/>
      <c r="U522" s="47"/>
      <c r="V522" s="26"/>
      <c r="W522" s="26"/>
      <c r="X522" s="26"/>
      <c r="Y522" s="26"/>
      <c r="Z522" s="26"/>
    </row>
    <row r="523" spans="1:26" ht="12.75">
      <c r="A523" s="92" t="s">
        <v>846</v>
      </c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44"/>
      <c r="U523" s="47"/>
      <c r="V523" s="26"/>
      <c r="W523" s="26"/>
      <c r="X523" s="26"/>
      <c r="Y523" s="26"/>
      <c r="Z523" s="26"/>
    </row>
    <row r="524" spans="1:26" ht="12.75">
      <c r="A524" s="92" t="s">
        <v>847</v>
      </c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44"/>
      <c r="U524" s="47"/>
      <c r="V524" s="26"/>
      <c r="W524" s="26"/>
      <c r="X524" s="26"/>
      <c r="Y524" s="26"/>
      <c r="Z524" s="26"/>
    </row>
    <row r="525" spans="1:26" ht="12.75">
      <c r="A525" s="92" t="s">
        <v>848</v>
      </c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44"/>
      <c r="U525" s="47"/>
      <c r="V525" s="26"/>
      <c r="W525" s="26"/>
      <c r="X525" s="26"/>
      <c r="Y525" s="26"/>
      <c r="Z525" s="26"/>
    </row>
    <row r="526" spans="1:26" ht="12.75">
      <c r="A526" s="92" t="s">
        <v>849</v>
      </c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44"/>
      <c r="U526" s="47"/>
      <c r="V526" s="26"/>
      <c r="W526" s="26"/>
      <c r="X526" s="26"/>
      <c r="Y526" s="26"/>
      <c r="Z526" s="26"/>
    </row>
    <row r="527" spans="1:26" ht="12.75">
      <c r="A527" s="92" t="s">
        <v>850</v>
      </c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44"/>
      <c r="U527" s="47"/>
      <c r="V527" s="26"/>
      <c r="W527" s="26"/>
      <c r="X527" s="26"/>
      <c r="Y527" s="26"/>
      <c r="Z527" s="26"/>
    </row>
    <row r="528" spans="1:26" ht="12.75">
      <c r="A528" s="92" t="s">
        <v>851</v>
      </c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44"/>
      <c r="U528" s="47"/>
      <c r="V528" s="26"/>
      <c r="W528" s="26"/>
      <c r="X528" s="26"/>
      <c r="Y528" s="26"/>
      <c r="Z528" s="26"/>
    </row>
    <row r="529" spans="1:26" ht="12.75">
      <c r="A529" s="92" t="s">
        <v>852</v>
      </c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44"/>
      <c r="U529" s="47"/>
      <c r="V529" s="26"/>
      <c r="W529" s="26"/>
      <c r="X529" s="26"/>
      <c r="Y529" s="26"/>
      <c r="Z529" s="26"/>
    </row>
    <row r="530" spans="1:26" ht="12.75">
      <c r="A530" s="92" t="s">
        <v>853</v>
      </c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44"/>
      <c r="U530" s="47"/>
      <c r="V530" s="26"/>
      <c r="W530" s="26"/>
      <c r="X530" s="26"/>
      <c r="Y530" s="26"/>
      <c r="Z530" s="26"/>
    </row>
    <row r="531" spans="1:26" ht="12.75">
      <c r="A531" s="92" t="s">
        <v>854</v>
      </c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44"/>
      <c r="U531" s="47"/>
      <c r="V531" s="26"/>
      <c r="W531" s="26"/>
      <c r="X531" s="26"/>
      <c r="Y531" s="26"/>
      <c r="Z531" s="26"/>
    </row>
    <row r="532" spans="1:26" ht="12.75">
      <c r="A532" s="92" t="s">
        <v>855</v>
      </c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44"/>
      <c r="U532" s="47"/>
      <c r="V532" s="26"/>
      <c r="W532" s="26"/>
      <c r="X532" s="26"/>
      <c r="Y532" s="26"/>
      <c r="Z532" s="26"/>
    </row>
    <row r="533" spans="1:26" ht="12.75">
      <c r="A533" s="92" t="s">
        <v>856</v>
      </c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44"/>
      <c r="U533" s="47"/>
      <c r="V533" s="26"/>
      <c r="W533" s="26"/>
      <c r="X533" s="26"/>
      <c r="Y533" s="26"/>
      <c r="Z533" s="26"/>
    </row>
    <row r="534" spans="1:26" ht="12.75">
      <c r="A534" s="92" t="s">
        <v>857</v>
      </c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44"/>
      <c r="U534" s="47"/>
      <c r="V534" s="26"/>
      <c r="W534" s="26"/>
      <c r="X534" s="26"/>
      <c r="Y534" s="26"/>
      <c r="Z534" s="26"/>
    </row>
    <row r="535" spans="1:26" ht="12.75">
      <c r="A535" s="92" t="s">
        <v>858</v>
      </c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44"/>
      <c r="U535" s="47"/>
      <c r="V535" s="26"/>
      <c r="W535" s="26"/>
      <c r="X535" s="26"/>
      <c r="Y535" s="26"/>
      <c r="Z535" s="26"/>
    </row>
    <row r="536" spans="1:26" ht="12.75">
      <c r="A536" s="92" t="s">
        <v>859</v>
      </c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44"/>
      <c r="U536" s="47"/>
      <c r="V536" s="26"/>
      <c r="W536" s="26"/>
      <c r="X536" s="26"/>
      <c r="Y536" s="26"/>
      <c r="Z536" s="26"/>
    </row>
    <row r="537" spans="1:26" ht="12.75">
      <c r="A537" s="92" t="s">
        <v>860</v>
      </c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44"/>
      <c r="U537" s="47"/>
      <c r="V537" s="26"/>
      <c r="W537" s="26"/>
      <c r="X537" s="26"/>
      <c r="Y537" s="26"/>
      <c r="Z537" s="26"/>
    </row>
    <row r="538" spans="1:26" ht="12.75">
      <c r="A538" s="92" t="s">
        <v>861</v>
      </c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44"/>
      <c r="U538" s="47"/>
      <c r="V538" s="26"/>
      <c r="W538" s="26"/>
      <c r="X538" s="26"/>
      <c r="Y538" s="26"/>
      <c r="Z538" s="26"/>
    </row>
    <row r="539" spans="1:26" ht="12.75">
      <c r="A539" s="92" t="s">
        <v>862</v>
      </c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44"/>
      <c r="U539" s="47"/>
      <c r="V539" s="26"/>
      <c r="W539" s="26"/>
      <c r="X539" s="26"/>
      <c r="Y539" s="26"/>
      <c r="Z539" s="26"/>
    </row>
    <row r="540" spans="1:26" ht="12.75">
      <c r="A540" s="92" t="s">
        <v>863</v>
      </c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44"/>
      <c r="U540" s="47"/>
      <c r="V540" s="26"/>
      <c r="W540" s="26"/>
      <c r="X540" s="26"/>
      <c r="Y540" s="26"/>
      <c r="Z540" s="26"/>
    </row>
    <row r="541" spans="1:26" ht="12.75">
      <c r="A541" s="92" t="s">
        <v>864</v>
      </c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44"/>
      <c r="U541" s="47"/>
      <c r="V541" s="26"/>
      <c r="W541" s="26"/>
      <c r="X541" s="26"/>
      <c r="Y541" s="26"/>
      <c r="Z541" s="26"/>
    </row>
    <row r="542" spans="1:26" ht="12.75">
      <c r="A542" s="92" t="s">
        <v>865</v>
      </c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44"/>
      <c r="U542" s="47"/>
      <c r="V542" s="26"/>
      <c r="W542" s="26"/>
      <c r="X542" s="26"/>
      <c r="Y542" s="26"/>
      <c r="Z542" s="26"/>
    </row>
    <row r="543" spans="1:26" ht="12.75">
      <c r="A543" s="92" t="s">
        <v>866</v>
      </c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44"/>
      <c r="U543" s="47"/>
      <c r="V543" s="26"/>
      <c r="W543" s="26"/>
      <c r="X543" s="26"/>
      <c r="Y543" s="26"/>
      <c r="Z543" s="26"/>
    </row>
    <row r="544" spans="1:26" ht="12.75">
      <c r="A544" s="92" t="s">
        <v>867</v>
      </c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44"/>
      <c r="U544" s="47"/>
      <c r="V544" s="26"/>
      <c r="W544" s="26"/>
      <c r="X544" s="26"/>
      <c r="Y544" s="26"/>
      <c r="Z544" s="26"/>
    </row>
    <row r="545" spans="1:26" ht="12.75">
      <c r="A545" s="92" t="s">
        <v>868</v>
      </c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44"/>
      <c r="U545" s="47"/>
      <c r="V545" s="26"/>
      <c r="W545" s="26"/>
      <c r="X545" s="26"/>
      <c r="Y545" s="26"/>
      <c r="Z545" s="26"/>
    </row>
    <row r="546" spans="1:26" ht="12.75">
      <c r="A546" s="92" t="s">
        <v>869</v>
      </c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44"/>
      <c r="U546" s="47"/>
      <c r="V546" s="26"/>
      <c r="W546" s="26"/>
      <c r="X546" s="26"/>
      <c r="Y546" s="26"/>
      <c r="Z546" s="26"/>
    </row>
    <row r="547" spans="1:26" ht="12.75">
      <c r="A547" s="92" t="s">
        <v>870</v>
      </c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44"/>
      <c r="U547" s="47"/>
      <c r="V547" s="26"/>
      <c r="W547" s="26"/>
      <c r="X547" s="26"/>
      <c r="Y547" s="26"/>
      <c r="Z547" s="26"/>
    </row>
    <row r="548" spans="1:26" ht="12.75">
      <c r="A548" s="92" t="s">
        <v>871</v>
      </c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44"/>
      <c r="U548" s="47"/>
      <c r="V548" s="26"/>
      <c r="W548" s="26"/>
      <c r="X548" s="26"/>
      <c r="Y548" s="26"/>
      <c r="Z548" s="26"/>
    </row>
    <row r="549" spans="1:26" ht="12.75">
      <c r="A549" s="92" t="s">
        <v>872</v>
      </c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44"/>
      <c r="U549" s="47"/>
      <c r="V549" s="26"/>
      <c r="W549" s="26"/>
      <c r="X549" s="26"/>
      <c r="Y549" s="26"/>
      <c r="Z549" s="26"/>
    </row>
    <row r="550" spans="1:26" ht="12.75">
      <c r="A550" s="92" t="s">
        <v>873</v>
      </c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44"/>
      <c r="U550" s="47"/>
      <c r="V550" s="26"/>
      <c r="W550" s="26"/>
      <c r="X550" s="26"/>
      <c r="Y550" s="26"/>
      <c r="Z550" s="26"/>
    </row>
    <row r="551" spans="1:26" ht="12.75">
      <c r="A551" s="92" t="s">
        <v>874</v>
      </c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44"/>
      <c r="U551" s="47"/>
      <c r="V551" s="26"/>
      <c r="W551" s="26"/>
      <c r="X551" s="26"/>
      <c r="Y551" s="26"/>
      <c r="Z551" s="26"/>
    </row>
    <row r="552" spans="1:26" ht="12.75">
      <c r="A552" s="92" t="s">
        <v>875</v>
      </c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44"/>
      <c r="U552" s="47"/>
      <c r="V552" s="26"/>
      <c r="W552" s="26"/>
      <c r="X552" s="26"/>
      <c r="Y552" s="26"/>
      <c r="Z552" s="26"/>
    </row>
    <row r="553" spans="1:26" ht="12.75">
      <c r="A553" s="92" t="s">
        <v>876</v>
      </c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44"/>
      <c r="U553" s="47"/>
      <c r="V553" s="26"/>
      <c r="W553" s="26"/>
      <c r="X553" s="26"/>
      <c r="Y553" s="26"/>
      <c r="Z553" s="26"/>
    </row>
    <row r="554" spans="1:26" ht="12.75">
      <c r="A554" s="92" t="s">
        <v>877</v>
      </c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44"/>
      <c r="U554" s="47"/>
      <c r="V554" s="26"/>
      <c r="W554" s="26"/>
      <c r="X554" s="26"/>
      <c r="Y554" s="26"/>
      <c r="Z554" s="26"/>
    </row>
    <row r="555" spans="1:26" ht="12.75">
      <c r="A555" s="92" t="s">
        <v>878</v>
      </c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44"/>
      <c r="U555" s="47"/>
      <c r="V555" s="26"/>
      <c r="W555" s="26"/>
      <c r="X555" s="26"/>
      <c r="Y555" s="26"/>
      <c r="Z555" s="26"/>
    </row>
    <row r="556" spans="1:26" ht="12.75">
      <c r="A556" s="92" t="s">
        <v>879</v>
      </c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44"/>
      <c r="U556" s="47"/>
      <c r="V556" s="26"/>
      <c r="W556" s="26"/>
      <c r="X556" s="26"/>
      <c r="Y556" s="26"/>
      <c r="Z556" s="26"/>
    </row>
    <row r="557" spans="1:26" ht="12.75">
      <c r="A557" s="92" t="s">
        <v>880</v>
      </c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44"/>
      <c r="U557" s="47"/>
      <c r="V557" s="26"/>
      <c r="W557" s="26"/>
      <c r="X557" s="26"/>
      <c r="Y557" s="26"/>
      <c r="Z557" s="26"/>
    </row>
    <row r="558" spans="1:26" ht="12.75">
      <c r="A558" s="92" t="s">
        <v>881</v>
      </c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44"/>
      <c r="U558" s="47"/>
      <c r="V558" s="26"/>
      <c r="W558" s="26"/>
      <c r="X558" s="26"/>
      <c r="Y558" s="26"/>
      <c r="Z558" s="26"/>
    </row>
    <row r="559" spans="1:26" ht="12.75">
      <c r="A559" s="92" t="s">
        <v>882</v>
      </c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44"/>
      <c r="U559" s="47"/>
      <c r="V559" s="26"/>
      <c r="W559" s="26"/>
      <c r="X559" s="26"/>
      <c r="Y559" s="26"/>
      <c r="Z559" s="26"/>
    </row>
    <row r="560" spans="1:26" ht="12.75">
      <c r="A560" s="92" t="s">
        <v>883</v>
      </c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44"/>
      <c r="U560" s="47"/>
      <c r="V560" s="26"/>
      <c r="W560" s="26"/>
      <c r="X560" s="26"/>
      <c r="Y560" s="26"/>
      <c r="Z560" s="26"/>
    </row>
    <row r="561" spans="1:26" ht="12.75">
      <c r="A561" s="92" t="s">
        <v>884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44"/>
      <c r="U561" s="47"/>
      <c r="V561" s="26"/>
      <c r="W561" s="26"/>
      <c r="X561" s="26"/>
      <c r="Y561" s="26"/>
      <c r="Z561" s="26"/>
    </row>
    <row r="562" spans="1:26" ht="12.75">
      <c r="A562" s="92" t="s">
        <v>885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44"/>
      <c r="U562" s="47"/>
      <c r="V562" s="26"/>
      <c r="W562" s="26"/>
      <c r="X562" s="26"/>
      <c r="Y562" s="26"/>
      <c r="Z562" s="26"/>
    </row>
    <row r="563" spans="1:26" ht="12.75">
      <c r="A563" s="92" t="s">
        <v>886</v>
      </c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44"/>
      <c r="U563" s="47"/>
      <c r="V563" s="26"/>
      <c r="W563" s="26"/>
      <c r="X563" s="26"/>
      <c r="Y563" s="26"/>
      <c r="Z563" s="26"/>
    </row>
    <row r="564" spans="1:26" ht="12.75">
      <c r="A564" s="92" t="s">
        <v>887</v>
      </c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44"/>
      <c r="U564" s="47"/>
      <c r="V564" s="26"/>
      <c r="W564" s="26"/>
      <c r="X564" s="26"/>
      <c r="Y564" s="26"/>
      <c r="Z564" s="26"/>
    </row>
    <row r="565" spans="1:26" ht="12.75">
      <c r="A565" s="92" t="s">
        <v>888</v>
      </c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44"/>
      <c r="U565" s="47"/>
      <c r="V565" s="26"/>
      <c r="W565" s="26"/>
      <c r="X565" s="26"/>
      <c r="Y565" s="26"/>
      <c r="Z565" s="26"/>
    </row>
    <row r="566" spans="1:26" ht="12.75">
      <c r="A566" s="92" t="s">
        <v>889</v>
      </c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44"/>
      <c r="U566" s="47"/>
      <c r="V566" s="26"/>
      <c r="W566" s="26"/>
      <c r="X566" s="26"/>
      <c r="Y566" s="26"/>
      <c r="Z566" s="26"/>
    </row>
    <row r="567" spans="1:26" ht="12.75">
      <c r="A567" s="92" t="s">
        <v>890</v>
      </c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44"/>
      <c r="U567" s="47"/>
      <c r="V567" s="26"/>
      <c r="W567" s="26"/>
      <c r="X567" s="26"/>
      <c r="Y567" s="26"/>
      <c r="Z567" s="26"/>
    </row>
    <row r="568" spans="1:26" ht="12.75">
      <c r="A568" s="92" t="s">
        <v>891</v>
      </c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44"/>
      <c r="U568" s="47"/>
      <c r="V568" s="26"/>
      <c r="W568" s="26"/>
      <c r="X568" s="26"/>
      <c r="Y568" s="26"/>
      <c r="Z568" s="26"/>
    </row>
    <row r="569" spans="1:26" ht="12.75">
      <c r="A569" s="92" t="s">
        <v>892</v>
      </c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44"/>
      <c r="U569" s="47"/>
      <c r="V569" s="26"/>
      <c r="W569" s="26"/>
      <c r="X569" s="26"/>
      <c r="Y569" s="26"/>
      <c r="Z569" s="26"/>
    </row>
    <row r="570" spans="1:26" ht="12.75">
      <c r="A570" s="92" t="s">
        <v>893</v>
      </c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44"/>
      <c r="U570" s="47"/>
      <c r="V570" s="26"/>
      <c r="W570" s="26"/>
      <c r="X570" s="26"/>
      <c r="Y570" s="26"/>
      <c r="Z570" s="26"/>
    </row>
    <row r="571" spans="1:26" ht="12.75">
      <c r="A571" s="92" t="s">
        <v>894</v>
      </c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44"/>
      <c r="U571" s="47"/>
      <c r="V571" s="26"/>
      <c r="W571" s="26"/>
      <c r="X571" s="26"/>
      <c r="Y571" s="26"/>
      <c r="Z571" s="26"/>
    </row>
    <row r="572" spans="1:26" ht="12.75">
      <c r="A572" s="92" t="s">
        <v>895</v>
      </c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44"/>
      <c r="U572" s="47"/>
      <c r="V572" s="26"/>
      <c r="W572" s="26"/>
      <c r="X572" s="26"/>
      <c r="Y572" s="26"/>
      <c r="Z572" s="26"/>
    </row>
    <row r="573" spans="1:26" ht="12.75">
      <c r="A573" s="92" t="s">
        <v>896</v>
      </c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44"/>
      <c r="U573" s="47"/>
      <c r="V573" s="26"/>
      <c r="W573" s="26"/>
      <c r="X573" s="26"/>
      <c r="Y573" s="26"/>
      <c r="Z573" s="26"/>
    </row>
    <row r="574" spans="1:26" ht="12.75">
      <c r="A574" s="92" t="s">
        <v>897</v>
      </c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44"/>
      <c r="U574" s="47"/>
      <c r="V574" s="26"/>
      <c r="W574" s="26"/>
      <c r="X574" s="26"/>
      <c r="Y574" s="26"/>
      <c r="Z574" s="26"/>
    </row>
    <row r="575" spans="1:26" ht="12.75">
      <c r="A575" s="92" t="s">
        <v>898</v>
      </c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44"/>
      <c r="U575" s="47"/>
      <c r="V575" s="26"/>
      <c r="W575" s="26"/>
      <c r="X575" s="26"/>
      <c r="Y575" s="26"/>
      <c r="Z575" s="26"/>
    </row>
    <row r="576" spans="1:26" ht="12.75">
      <c r="A576" s="92" t="s">
        <v>899</v>
      </c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44"/>
      <c r="U576" s="47"/>
      <c r="V576" s="26"/>
      <c r="W576" s="26"/>
      <c r="X576" s="26"/>
      <c r="Y576" s="26"/>
      <c r="Z576" s="26"/>
    </row>
    <row r="577" spans="1:26" ht="12.75">
      <c r="A577" s="92" t="s">
        <v>900</v>
      </c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44"/>
      <c r="U577" s="47"/>
      <c r="V577" s="26"/>
      <c r="W577" s="26"/>
      <c r="X577" s="26"/>
      <c r="Y577" s="26"/>
      <c r="Z577" s="26"/>
    </row>
    <row r="578" spans="1:26" ht="12.75">
      <c r="A578" s="92" t="s">
        <v>901</v>
      </c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44"/>
      <c r="U578" s="47"/>
      <c r="V578" s="26"/>
      <c r="W578" s="26"/>
      <c r="X578" s="26"/>
      <c r="Y578" s="26"/>
      <c r="Z578" s="26"/>
    </row>
    <row r="579" spans="1:26" ht="12.75">
      <c r="A579" s="92" t="s">
        <v>902</v>
      </c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44"/>
      <c r="U579" s="47"/>
      <c r="V579" s="26"/>
      <c r="W579" s="26"/>
      <c r="X579" s="26"/>
      <c r="Y579" s="26"/>
      <c r="Z579" s="26"/>
    </row>
    <row r="580" spans="1:26" ht="12.75">
      <c r="A580" s="92" t="s">
        <v>903</v>
      </c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44"/>
      <c r="U580" s="47"/>
      <c r="V580" s="26"/>
      <c r="W580" s="26"/>
      <c r="X580" s="26"/>
      <c r="Y580" s="26"/>
      <c r="Z580" s="26"/>
    </row>
    <row r="581" spans="1:26" ht="12.75">
      <c r="A581" s="92" t="s">
        <v>904</v>
      </c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44"/>
      <c r="U581" s="47"/>
      <c r="V581" s="26"/>
      <c r="W581" s="26"/>
      <c r="X581" s="26"/>
      <c r="Y581" s="26"/>
      <c r="Z581" s="26"/>
    </row>
    <row r="582" spans="1:26" ht="12.75">
      <c r="A582" s="92" t="s">
        <v>905</v>
      </c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44"/>
      <c r="U582" s="47"/>
      <c r="V582" s="26"/>
      <c r="W582" s="26"/>
      <c r="X582" s="26"/>
      <c r="Y582" s="26"/>
      <c r="Z582" s="26"/>
    </row>
    <row r="583" spans="1:26" ht="12.75">
      <c r="A583" s="92" t="s">
        <v>906</v>
      </c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44"/>
      <c r="U583" s="47"/>
      <c r="V583" s="26"/>
      <c r="W583" s="26"/>
      <c r="X583" s="26"/>
      <c r="Y583" s="26"/>
      <c r="Z583" s="26"/>
    </row>
    <row r="584" spans="1:26" ht="12.75">
      <c r="A584" s="92" t="s">
        <v>907</v>
      </c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44"/>
      <c r="U584" s="47"/>
      <c r="V584" s="26"/>
      <c r="W584" s="26"/>
      <c r="X584" s="26"/>
      <c r="Y584" s="26"/>
      <c r="Z584" s="26"/>
    </row>
    <row r="585" spans="1:26" ht="12.75">
      <c r="A585" s="92" t="s">
        <v>908</v>
      </c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44"/>
      <c r="U585" s="47"/>
      <c r="V585" s="26"/>
      <c r="W585" s="26"/>
      <c r="X585" s="26"/>
      <c r="Y585" s="26"/>
      <c r="Z585" s="26"/>
    </row>
    <row r="586" spans="1:26" ht="12.75">
      <c r="A586" s="92" t="s">
        <v>909</v>
      </c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44"/>
      <c r="U586" s="47"/>
      <c r="V586" s="26"/>
      <c r="W586" s="26"/>
      <c r="X586" s="26"/>
      <c r="Y586" s="26"/>
      <c r="Z586" s="26"/>
    </row>
    <row r="587" spans="1:26" ht="12.75">
      <c r="A587" s="92" t="s">
        <v>910</v>
      </c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44"/>
      <c r="U587" s="47"/>
      <c r="V587" s="26"/>
      <c r="W587" s="26"/>
      <c r="X587" s="26"/>
      <c r="Y587" s="26"/>
      <c r="Z587" s="26"/>
    </row>
    <row r="588" spans="1:26" ht="12.75">
      <c r="A588" s="92" t="s">
        <v>911</v>
      </c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44"/>
      <c r="U588" s="47"/>
      <c r="V588" s="26"/>
      <c r="W588" s="26"/>
      <c r="X588" s="26"/>
      <c r="Y588" s="26"/>
      <c r="Z588" s="26"/>
    </row>
    <row r="589" spans="1:26" ht="12.75">
      <c r="A589" s="92" t="s">
        <v>912</v>
      </c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44"/>
      <c r="U589" s="47"/>
      <c r="V589" s="26"/>
      <c r="W589" s="26"/>
      <c r="X589" s="26"/>
      <c r="Y589" s="26"/>
      <c r="Z589" s="26"/>
    </row>
    <row r="590" spans="1:26" ht="12.75">
      <c r="A590" s="92" t="s">
        <v>913</v>
      </c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44"/>
      <c r="U590" s="47"/>
      <c r="V590" s="26"/>
      <c r="W590" s="26"/>
      <c r="X590" s="26"/>
      <c r="Y590" s="26"/>
      <c r="Z590" s="26"/>
    </row>
    <row r="591" spans="1:26" ht="12.75">
      <c r="A591" s="92" t="s">
        <v>914</v>
      </c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44"/>
      <c r="U591" s="47"/>
      <c r="V591" s="26"/>
      <c r="W591" s="26"/>
      <c r="X591" s="26"/>
      <c r="Y591" s="26"/>
      <c r="Z591" s="26"/>
    </row>
    <row r="592" spans="1:26" ht="12.75">
      <c r="A592" s="92" t="s">
        <v>915</v>
      </c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44"/>
      <c r="U592" s="47"/>
      <c r="V592" s="26"/>
      <c r="W592" s="26"/>
      <c r="X592" s="26"/>
      <c r="Y592" s="26"/>
      <c r="Z592" s="26"/>
    </row>
    <row r="593" spans="1:26" ht="12.75">
      <c r="A593" s="92" t="s">
        <v>916</v>
      </c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44"/>
      <c r="U593" s="47"/>
      <c r="V593" s="26"/>
      <c r="W593" s="26"/>
      <c r="X593" s="26"/>
      <c r="Y593" s="26"/>
      <c r="Z593" s="26"/>
    </row>
    <row r="594" spans="1:26" ht="12.75">
      <c r="A594" s="92" t="s">
        <v>917</v>
      </c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44"/>
      <c r="U594" s="47"/>
      <c r="V594" s="26"/>
      <c r="W594" s="26"/>
      <c r="X594" s="26"/>
      <c r="Y594" s="26"/>
      <c r="Z594" s="26"/>
    </row>
    <row r="595" spans="1:26" ht="12.75">
      <c r="A595" s="92" t="s">
        <v>918</v>
      </c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44"/>
      <c r="U595" s="47"/>
      <c r="V595" s="26"/>
      <c r="W595" s="26"/>
      <c r="X595" s="26"/>
      <c r="Y595" s="26"/>
      <c r="Z595" s="26"/>
    </row>
    <row r="596" spans="1:26" ht="12.75">
      <c r="A596" s="92" t="s">
        <v>919</v>
      </c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44"/>
      <c r="U596" s="47"/>
      <c r="V596" s="26"/>
      <c r="W596" s="26"/>
      <c r="X596" s="26"/>
      <c r="Y596" s="26"/>
      <c r="Z596" s="26"/>
    </row>
    <row r="597" spans="1:26" ht="12.75">
      <c r="A597" s="92" t="s">
        <v>920</v>
      </c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44"/>
      <c r="U597" s="47"/>
      <c r="V597" s="26"/>
      <c r="W597" s="26"/>
      <c r="X597" s="26"/>
      <c r="Y597" s="26"/>
      <c r="Z597" s="26"/>
    </row>
    <row r="598" spans="1:26" ht="12.75">
      <c r="A598" s="92" t="s">
        <v>921</v>
      </c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44"/>
      <c r="U598" s="47"/>
      <c r="V598" s="26"/>
      <c r="W598" s="26"/>
      <c r="X598" s="26"/>
      <c r="Y598" s="26"/>
      <c r="Z598" s="26"/>
    </row>
    <row r="599" spans="1:26" ht="12.75">
      <c r="A599" s="92" t="s">
        <v>922</v>
      </c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44"/>
      <c r="U599" s="47"/>
      <c r="V599" s="26"/>
      <c r="W599" s="26"/>
      <c r="X599" s="26"/>
      <c r="Y599" s="26"/>
      <c r="Z599" s="26"/>
    </row>
    <row r="600" spans="1:26" ht="12.75">
      <c r="A600" s="92" t="s">
        <v>923</v>
      </c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44"/>
      <c r="U600" s="47"/>
      <c r="V600" s="26"/>
      <c r="W600" s="26"/>
      <c r="X600" s="26"/>
      <c r="Y600" s="26"/>
      <c r="Z600" s="26"/>
    </row>
    <row r="601" spans="1:26" ht="12.75">
      <c r="A601" s="92" t="s">
        <v>924</v>
      </c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44"/>
      <c r="U601" s="47"/>
      <c r="V601" s="26"/>
      <c r="W601" s="26"/>
      <c r="X601" s="26"/>
      <c r="Y601" s="26"/>
      <c r="Z601" s="26"/>
    </row>
    <row r="602" spans="1:26" ht="12.75">
      <c r="A602" s="92" t="s">
        <v>925</v>
      </c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44"/>
      <c r="U602" s="47"/>
      <c r="V602" s="26"/>
      <c r="W602" s="26"/>
      <c r="X602" s="26"/>
      <c r="Y602" s="26"/>
      <c r="Z602" s="26"/>
    </row>
    <row r="603" spans="1:26" ht="12.75">
      <c r="A603" s="92" t="s">
        <v>926</v>
      </c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44"/>
      <c r="U603" s="47"/>
      <c r="V603" s="26"/>
      <c r="W603" s="26"/>
      <c r="X603" s="26"/>
      <c r="Y603" s="26"/>
      <c r="Z603" s="26"/>
    </row>
    <row r="604" spans="1:26" ht="12.75">
      <c r="A604" s="92" t="s">
        <v>927</v>
      </c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44"/>
      <c r="U604" s="47"/>
      <c r="V604" s="26"/>
      <c r="W604" s="26"/>
      <c r="X604" s="26"/>
      <c r="Y604" s="26"/>
      <c r="Z604" s="26"/>
    </row>
    <row r="605" spans="1:26" ht="12.75">
      <c r="A605" s="92" t="s">
        <v>928</v>
      </c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44"/>
      <c r="U605" s="47"/>
      <c r="V605" s="26"/>
      <c r="W605" s="26"/>
      <c r="X605" s="26"/>
      <c r="Y605" s="26"/>
      <c r="Z605" s="26"/>
    </row>
    <row r="606" spans="1:26" ht="12.75">
      <c r="A606" s="92" t="s">
        <v>929</v>
      </c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44"/>
      <c r="U606" s="47"/>
      <c r="V606" s="26"/>
      <c r="W606" s="26"/>
      <c r="X606" s="26"/>
      <c r="Y606" s="26"/>
      <c r="Z606" s="26"/>
    </row>
    <row r="607" spans="1:26" ht="12.75">
      <c r="A607" s="92" t="s">
        <v>930</v>
      </c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44"/>
      <c r="U607" s="47"/>
      <c r="V607" s="26"/>
      <c r="W607" s="26"/>
      <c r="X607" s="26"/>
      <c r="Y607" s="26"/>
      <c r="Z607" s="26"/>
    </row>
    <row r="608" spans="1:26" ht="12.75">
      <c r="A608" s="92" t="s">
        <v>931</v>
      </c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44"/>
      <c r="U608" s="47"/>
      <c r="V608" s="26"/>
      <c r="W608" s="26"/>
      <c r="X608" s="26"/>
      <c r="Y608" s="26"/>
      <c r="Z608" s="26"/>
    </row>
    <row r="609" spans="1:26" ht="12.75">
      <c r="A609" s="92" t="s">
        <v>932</v>
      </c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44"/>
      <c r="U609" s="47"/>
      <c r="V609" s="26"/>
      <c r="W609" s="26"/>
      <c r="X609" s="26"/>
      <c r="Y609" s="26"/>
      <c r="Z609" s="26"/>
    </row>
    <row r="610" spans="1:26" ht="12.75">
      <c r="A610" s="92" t="s">
        <v>933</v>
      </c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44"/>
      <c r="U610" s="47"/>
      <c r="V610" s="26"/>
      <c r="W610" s="26"/>
      <c r="X610" s="26"/>
      <c r="Y610" s="26"/>
      <c r="Z610" s="26"/>
    </row>
    <row r="611" spans="1:26" ht="12.75">
      <c r="A611" s="92" t="s">
        <v>934</v>
      </c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44">
        <v>80</v>
      </c>
      <c r="U611" s="47">
        <v>45</v>
      </c>
      <c r="V611" s="26"/>
      <c r="W611" s="26"/>
      <c r="X611" s="26"/>
      <c r="Y611" s="26"/>
      <c r="Z611" s="26"/>
    </row>
    <row r="612" spans="1:26" ht="12.75">
      <c r="A612" s="92" t="s">
        <v>935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44"/>
      <c r="U612" s="47"/>
      <c r="V612" s="26"/>
      <c r="W612" s="26"/>
      <c r="X612" s="26"/>
      <c r="Y612" s="26"/>
      <c r="Z612" s="26"/>
    </row>
    <row r="613" spans="1:26" ht="12.75">
      <c r="A613" s="92" t="s">
        <v>936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44"/>
      <c r="U613" s="47"/>
      <c r="V613" s="26"/>
      <c r="W613" s="26"/>
      <c r="X613" s="26"/>
      <c r="Y613" s="26"/>
      <c r="Z613" s="26"/>
    </row>
    <row r="614" spans="1:26" ht="12.75">
      <c r="A614" s="92" t="s">
        <v>937</v>
      </c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44"/>
      <c r="U614" s="47"/>
      <c r="V614" s="26"/>
      <c r="W614" s="26"/>
      <c r="X614" s="26"/>
      <c r="Y614" s="26"/>
      <c r="Z614" s="26"/>
    </row>
    <row r="615" spans="1:26" ht="12.75">
      <c r="A615" s="92" t="s">
        <v>938</v>
      </c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44"/>
      <c r="U615" s="47"/>
      <c r="V615" s="26"/>
      <c r="W615" s="26"/>
      <c r="X615" s="26"/>
      <c r="Y615" s="26"/>
      <c r="Z615" s="26"/>
    </row>
    <row r="616" spans="1:26" ht="12.75">
      <c r="A616" s="92" t="s">
        <v>939</v>
      </c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44"/>
      <c r="U616" s="47"/>
      <c r="V616" s="26"/>
      <c r="W616" s="26"/>
      <c r="X616" s="26"/>
      <c r="Y616" s="26"/>
      <c r="Z616" s="26"/>
    </row>
    <row r="617" spans="1:26" ht="12.75">
      <c r="A617" s="92" t="s">
        <v>940</v>
      </c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44"/>
      <c r="U617" s="47"/>
      <c r="V617" s="26"/>
      <c r="W617" s="26"/>
      <c r="X617" s="26"/>
      <c r="Y617" s="26"/>
      <c r="Z617" s="26"/>
    </row>
    <row r="618" spans="1:26" ht="12.75">
      <c r="A618" s="92" t="s">
        <v>941</v>
      </c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44"/>
      <c r="U618" s="47"/>
      <c r="V618" s="26"/>
      <c r="W618" s="26"/>
      <c r="X618" s="26"/>
      <c r="Y618" s="26"/>
      <c r="Z618" s="26"/>
    </row>
    <row r="619" spans="1:26" ht="12.75">
      <c r="A619" s="92" t="s">
        <v>942</v>
      </c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44">
        <v>105</v>
      </c>
      <c r="U619" s="47">
        <v>65</v>
      </c>
      <c r="V619" s="26"/>
      <c r="W619" s="26"/>
      <c r="X619" s="26"/>
      <c r="Y619" s="26"/>
      <c r="Z619" s="26"/>
    </row>
    <row r="620" spans="1:26" ht="12.75">
      <c r="A620" s="92" t="s">
        <v>943</v>
      </c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44"/>
      <c r="U620" s="47"/>
      <c r="V620" s="26"/>
      <c r="W620" s="26"/>
      <c r="X620" s="26"/>
      <c r="Y620" s="26"/>
      <c r="Z620" s="26"/>
    </row>
    <row r="621" spans="1:26" ht="12.75">
      <c r="A621" s="92" t="s">
        <v>944</v>
      </c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44"/>
      <c r="U621" s="47"/>
      <c r="V621" s="26"/>
      <c r="W621" s="26"/>
      <c r="X621" s="26"/>
      <c r="Y621" s="26"/>
      <c r="Z621" s="26"/>
    </row>
    <row r="622" spans="1:26" ht="12.75">
      <c r="A622" s="92" t="s">
        <v>945</v>
      </c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44"/>
      <c r="U622" s="47"/>
      <c r="V622" s="26"/>
      <c r="W622" s="26"/>
      <c r="X622" s="26"/>
      <c r="Y622" s="26"/>
      <c r="Z622" s="26"/>
    </row>
    <row r="623" spans="1:26" ht="12.75">
      <c r="A623" s="92" t="s">
        <v>946</v>
      </c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44">
        <v>90</v>
      </c>
      <c r="U623" s="47">
        <v>70</v>
      </c>
      <c r="V623" s="26"/>
      <c r="W623" s="26"/>
      <c r="X623" s="26"/>
      <c r="Y623" s="26"/>
      <c r="Z623" s="26"/>
    </row>
    <row r="624" spans="1:26" ht="12.75">
      <c r="A624" s="92" t="s">
        <v>947</v>
      </c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44"/>
      <c r="U624" s="47"/>
      <c r="V624" s="26"/>
      <c r="W624" s="26"/>
      <c r="X624" s="26"/>
      <c r="Y624" s="26"/>
      <c r="Z624" s="26"/>
    </row>
    <row r="625" spans="1:26" ht="12.75">
      <c r="A625" s="92" t="s">
        <v>948</v>
      </c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44"/>
      <c r="U625" s="47"/>
      <c r="V625" s="26"/>
      <c r="W625" s="26"/>
      <c r="X625" s="26"/>
      <c r="Y625" s="26"/>
      <c r="Z625" s="26"/>
    </row>
    <row r="626" spans="1:26" ht="12.75">
      <c r="A626" s="92" t="s">
        <v>949</v>
      </c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44"/>
      <c r="U626" s="47"/>
      <c r="V626" s="26"/>
      <c r="W626" s="26"/>
      <c r="X626" s="26"/>
      <c r="Y626" s="26"/>
      <c r="Z626" s="26"/>
    </row>
    <row r="627" spans="1:26" ht="12.75">
      <c r="A627" s="92" t="s">
        <v>950</v>
      </c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44"/>
      <c r="U627" s="47"/>
      <c r="V627" s="26"/>
      <c r="W627" s="26"/>
      <c r="X627" s="26"/>
      <c r="Y627" s="26"/>
      <c r="Z627" s="26"/>
    </row>
    <row r="628" spans="1:26" ht="12.75">
      <c r="A628" s="92" t="s">
        <v>951</v>
      </c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44"/>
      <c r="U628" s="47"/>
      <c r="V628" s="26"/>
      <c r="W628" s="26"/>
      <c r="X628" s="26"/>
      <c r="Y628" s="26"/>
      <c r="Z628" s="26"/>
    </row>
    <row r="629" spans="1:26" ht="12.75">
      <c r="A629" s="92" t="s">
        <v>952</v>
      </c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44"/>
      <c r="U629" s="47"/>
      <c r="V629" s="26"/>
      <c r="W629" s="26"/>
      <c r="X629" s="26"/>
      <c r="Y629" s="26"/>
      <c r="Z629" s="26"/>
    </row>
    <row r="630" spans="1:26" ht="12.75">
      <c r="A630" s="92" t="s">
        <v>953</v>
      </c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44">
        <v>142</v>
      </c>
      <c r="U630" s="47">
        <v>95</v>
      </c>
      <c r="V630" s="26"/>
      <c r="W630" s="26"/>
      <c r="X630" s="26"/>
      <c r="Y630" s="26"/>
      <c r="Z630" s="26"/>
    </row>
    <row r="631" spans="1:26" ht="12.75">
      <c r="A631" s="92" t="s">
        <v>954</v>
      </c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44"/>
      <c r="U631" s="47"/>
      <c r="V631" s="26"/>
      <c r="W631" s="26"/>
      <c r="X631" s="26"/>
      <c r="Y631" s="26"/>
      <c r="Z631" s="26"/>
    </row>
    <row r="632" spans="1:26" ht="12.75">
      <c r="A632" s="92" t="s">
        <v>955</v>
      </c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44"/>
      <c r="U632" s="47"/>
      <c r="V632" s="26"/>
      <c r="W632" s="26"/>
      <c r="X632" s="26"/>
      <c r="Y632" s="26"/>
      <c r="Z632" s="26"/>
    </row>
    <row r="633" spans="1:26" ht="12.75">
      <c r="A633" s="92" t="s">
        <v>956</v>
      </c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44"/>
      <c r="U633" s="47"/>
      <c r="V633" s="26"/>
      <c r="W633" s="26"/>
      <c r="X633" s="26"/>
      <c r="Y633" s="26"/>
      <c r="Z633" s="26"/>
    </row>
    <row r="634" spans="1:26" ht="12.75">
      <c r="A634" s="92" t="s">
        <v>957</v>
      </c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44"/>
      <c r="U634" s="47"/>
      <c r="V634" s="26"/>
      <c r="W634" s="26"/>
      <c r="X634" s="26"/>
      <c r="Y634" s="26"/>
      <c r="Z634" s="26"/>
    </row>
    <row r="635" spans="1:26" ht="12.75">
      <c r="A635" s="92" t="s">
        <v>958</v>
      </c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44"/>
      <c r="U635" s="47"/>
      <c r="V635" s="26"/>
      <c r="W635" s="26"/>
      <c r="X635" s="26"/>
      <c r="Y635" s="26"/>
      <c r="Z635" s="26"/>
    </row>
    <row r="636" spans="1:26" ht="12.75">
      <c r="A636" s="92" t="s">
        <v>959</v>
      </c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44"/>
      <c r="U636" s="47"/>
      <c r="V636" s="26"/>
      <c r="W636" s="26"/>
      <c r="X636" s="26"/>
      <c r="Y636" s="26"/>
      <c r="Z636" s="26"/>
    </row>
    <row r="637" spans="1:26" ht="12.75">
      <c r="A637" s="92" t="s">
        <v>960</v>
      </c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44"/>
      <c r="U637" s="47"/>
      <c r="V637" s="26"/>
      <c r="W637" s="26"/>
      <c r="X637" s="26"/>
      <c r="Y637" s="26"/>
      <c r="Z637" s="26"/>
    </row>
    <row r="638" spans="1:26" ht="12.75">
      <c r="A638" s="92" t="s">
        <v>961</v>
      </c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44"/>
      <c r="U638" s="47"/>
      <c r="V638" s="26"/>
      <c r="W638" s="26"/>
      <c r="X638" s="26"/>
      <c r="Y638" s="26"/>
      <c r="Z638" s="26"/>
    </row>
    <row r="639" spans="1:26" ht="12.75">
      <c r="A639" s="92" t="s">
        <v>962</v>
      </c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44"/>
      <c r="U639" s="47"/>
      <c r="V639" s="26"/>
      <c r="W639" s="26"/>
      <c r="X639" s="26"/>
      <c r="Y639" s="26"/>
      <c r="Z639" s="26"/>
    </row>
    <row r="640" spans="1:26" ht="12.75">
      <c r="A640" s="92" t="s">
        <v>963</v>
      </c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44">
        <v>95</v>
      </c>
      <c r="U640" s="47">
        <v>50</v>
      </c>
      <c r="V640" s="26"/>
      <c r="W640" s="26"/>
      <c r="X640" s="26"/>
      <c r="Y640" s="26"/>
      <c r="Z640" s="26"/>
    </row>
    <row r="641" spans="1:26" ht="12.75">
      <c r="A641" s="92" t="s">
        <v>964</v>
      </c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44"/>
      <c r="U641" s="47"/>
      <c r="V641" s="26"/>
      <c r="W641" s="26"/>
      <c r="X641" s="26"/>
      <c r="Y641" s="26"/>
      <c r="Z641" s="26"/>
    </row>
    <row r="642" spans="1:26" ht="12.75">
      <c r="A642" s="92" t="s">
        <v>965</v>
      </c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44"/>
      <c r="U642" s="47"/>
      <c r="V642" s="26"/>
      <c r="W642" s="26"/>
      <c r="X642" s="26"/>
      <c r="Y642" s="26"/>
      <c r="Z642" s="26"/>
    </row>
    <row r="643" spans="1:26" ht="12.75">
      <c r="A643" s="92" t="s">
        <v>966</v>
      </c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44"/>
      <c r="U643" s="47"/>
      <c r="V643" s="26"/>
      <c r="W643" s="26"/>
      <c r="X643" s="26"/>
      <c r="Y643" s="26"/>
      <c r="Z643" s="26"/>
    </row>
    <row r="644" spans="1:26" ht="12.75">
      <c r="A644" s="92" t="s">
        <v>967</v>
      </c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44"/>
      <c r="U644" s="47"/>
      <c r="V644" s="26"/>
      <c r="W644" s="26"/>
      <c r="X644" s="26"/>
      <c r="Y644" s="26"/>
      <c r="Z644" s="26"/>
    </row>
    <row r="645" spans="1:26" ht="12.75">
      <c r="A645" s="92" t="s">
        <v>968</v>
      </c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44"/>
      <c r="U645" s="47"/>
      <c r="V645" s="26"/>
      <c r="W645" s="26"/>
      <c r="X645" s="26"/>
      <c r="Y645" s="26"/>
      <c r="Z645" s="26"/>
    </row>
    <row r="646" spans="1:26" ht="12.75">
      <c r="A646" s="92" t="s">
        <v>969</v>
      </c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44"/>
      <c r="U646" s="47"/>
      <c r="V646" s="26"/>
      <c r="W646" s="26"/>
      <c r="X646" s="26"/>
      <c r="Y646" s="26"/>
      <c r="Z646" s="26"/>
    </row>
    <row r="647" spans="1:26" ht="12.75">
      <c r="A647" s="92" t="s">
        <v>970</v>
      </c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44"/>
      <c r="U647" s="47"/>
      <c r="V647" s="26"/>
      <c r="W647" s="26"/>
      <c r="X647" s="26"/>
      <c r="Y647" s="26"/>
      <c r="Z647" s="26"/>
    </row>
    <row r="648" spans="1:26" ht="12.75">
      <c r="A648" s="92" t="s">
        <v>971</v>
      </c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44"/>
      <c r="U648" s="47"/>
      <c r="V648" s="26"/>
      <c r="W648" s="26"/>
      <c r="X648" s="26"/>
      <c r="Y648" s="26"/>
      <c r="Z648" s="26"/>
    </row>
    <row r="649" spans="1:26" ht="12.75">
      <c r="A649" s="92" t="s">
        <v>972</v>
      </c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44">
        <v>80</v>
      </c>
      <c r="U649" s="47">
        <v>45</v>
      </c>
      <c r="V649" s="26"/>
      <c r="W649" s="26"/>
      <c r="X649" s="26"/>
      <c r="Y649" s="26"/>
      <c r="Z649" s="26"/>
    </row>
    <row r="650" spans="1:26" ht="12.75">
      <c r="A650" s="92" t="s">
        <v>973</v>
      </c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44"/>
      <c r="U650" s="47"/>
      <c r="V650" s="26"/>
      <c r="W650" s="26"/>
      <c r="X650" s="26"/>
      <c r="Y650" s="26"/>
      <c r="Z650" s="26"/>
    </row>
    <row r="651" spans="1:26" ht="12.75">
      <c r="A651" s="92" t="s">
        <v>974</v>
      </c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44"/>
      <c r="U651" s="47"/>
      <c r="V651" s="26"/>
      <c r="W651" s="26"/>
      <c r="X651" s="26"/>
      <c r="Y651" s="26"/>
      <c r="Z651" s="26"/>
    </row>
    <row r="652" spans="1:26" ht="12.75">
      <c r="A652" s="92" t="s">
        <v>975</v>
      </c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44"/>
      <c r="U652" s="47"/>
      <c r="V652" s="26"/>
      <c r="W652" s="26"/>
      <c r="X652" s="26"/>
      <c r="Y652" s="26"/>
      <c r="Z652" s="26"/>
    </row>
    <row r="653" spans="1:26" ht="12.75">
      <c r="A653" s="92" t="s">
        <v>976</v>
      </c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44"/>
      <c r="U653" s="47"/>
      <c r="V653" s="26"/>
      <c r="W653" s="26"/>
      <c r="X653" s="26"/>
      <c r="Y653" s="26"/>
      <c r="Z653" s="26"/>
    </row>
    <row r="654" spans="1:26" ht="12.75">
      <c r="A654" s="92" t="s">
        <v>977</v>
      </c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44"/>
      <c r="U654" s="47"/>
      <c r="V654" s="26"/>
      <c r="W654" s="26"/>
      <c r="X654" s="26"/>
      <c r="Y654" s="26"/>
      <c r="Z654" s="26"/>
    </row>
    <row r="655" spans="1:26" ht="12.75">
      <c r="A655" s="94" t="s">
        <v>978</v>
      </c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44"/>
      <c r="U655" s="47"/>
      <c r="V655" s="26"/>
      <c r="W655" s="26"/>
      <c r="X655" s="26"/>
      <c r="Y655" s="26"/>
      <c r="Z655" s="26"/>
    </row>
    <row r="656" spans="1:26" ht="12.75">
      <c r="A656" s="92" t="s">
        <v>979</v>
      </c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44">
        <v>95</v>
      </c>
      <c r="U656" s="47">
        <v>65</v>
      </c>
      <c r="V656" s="26"/>
      <c r="W656" s="26"/>
      <c r="X656" s="26"/>
      <c r="Y656" s="26"/>
      <c r="Z656" s="26"/>
    </row>
    <row r="657" spans="1:26" ht="12.75">
      <c r="A657" s="92" t="s">
        <v>980</v>
      </c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44"/>
      <c r="U657" s="47"/>
      <c r="V657" s="26"/>
      <c r="W657" s="26"/>
      <c r="X657" s="26"/>
      <c r="Y657" s="26"/>
      <c r="Z657" s="26"/>
    </row>
    <row r="658" spans="1:26" ht="12.75">
      <c r="A658" s="92" t="s">
        <v>981</v>
      </c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44"/>
      <c r="U658" s="47"/>
      <c r="V658" s="26"/>
      <c r="W658" s="26"/>
      <c r="X658" s="26"/>
      <c r="Y658" s="26"/>
      <c r="Z658" s="26"/>
    </row>
    <row r="659" spans="1:26" ht="12.75">
      <c r="A659" s="92" t="s">
        <v>982</v>
      </c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44"/>
      <c r="U659" s="47"/>
      <c r="V659" s="26"/>
      <c r="W659" s="26"/>
      <c r="X659" s="26"/>
      <c r="Y659" s="26"/>
      <c r="Z659" s="26"/>
    </row>
    <row r="660" spans="1:26" ht="12.75">
      <c r="A660" s="92" t="s">
        <v>983</v>
      </c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44"/>
      <c r="U660" s="47"/>
      <c r="V660" s="26"/>
      <c r="W660" s="26"/>
      <c r="X660" s="26"/>
      <c r="Y660" s="26"/>
      <c r="Z660" s="26"/>
    </row>
    <row r="661" spans="1:26" ht="12.75">
      <c r="A661" s="92" t="s">
        <v>984</v>
      </c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44"/>
      <c r="U661" s="47"/>
      <c r="V661" s="26"/>
      <c r="W661" s="26"/>
      <c r="X661" s="26"/>
      <c r="Y661" s="26"/>
      <c r="Z661" s="26"/>
    </row>
    <row r="662" spans="1:26" ht="12.75">
      <c r="A662" s="92" t="s">
        <v>985</v>
      </c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44"/>
      <c r="U662" s="47"/>
      <c r="V662" s="26"/>
      <c r="W662" s="26"/>
      <c r="X662" s="26"/>
      <c r="Y662" s="26"/>
      <c r="Z662" s="26"/>
    </row>
    <row r="663" spans="1:26" ht="12.75">
      <c r="A663" s="92" t="s">
        <v>986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44"/>
      <c r="U663" s="47"/>
      <c r="V663" s="26"/>
      <c r="W663" s="26"/>
      <c r="X663" s="26"/>
      <c r="Y663" s="26"/>
      <c r="Z663" s="26"/>
    </row>
    <row r="664" spans="1:26" ht="12.75">
      <c r="A664" s="92" t="s">
        <v>987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44"/>
      <c r="U664" s="47"/>
      <c r="V664" s="26"/>
      <c r="W664" s="26"/>
      <c r="X664" s="26"/>
      <c r="Y664" s="26"/>
      <c r="Z664" s="26"/>
    </row>
    <row r="665" spans="1:26" ht="12.75">
      <c r="A665" s="92" t="s">
        <v>988</v>
      </c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44"/>
      <c r="U665" s="47"/>
      <c r="V665" s="26"/>
      <c r="W665" s="26"/>
      <c r="X665" s="26"/>
      <c r="Y665" s="26"/>
      <c r="Z665" s="26"/>
    </row>
    <row r="666" spans="1:26" ht="12.75">
      <c r="A666" s="92" t="s">
        <v>989</v>
      </c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44">
        <v>80</v>
      </c>
      <c r="U666" s="47">
        <v>60</v>
      </c>
      <c r="V666" s="26"/>
      <c r="W666" s="26"/>
      <c r="X666" s="26"/>
      <c r="Y666" s="26"/>
      <c r="Z666" s="26"/>
    </row>
    <row r="667" spans="1:26" ht="12.75">
      <c r="A667" s="92" t="s">
        <v>990</v>
      </c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44"/>
      <c r="U667" s="47"/>
      <c r="V667" s="26"/>
      <c r="W667" s="26"/>
      <c r="X667" s="26"/>
      <c r="Y667" s="26"/>
      <c r="Z667" s="26"/>
    </row>
    <row r="668" spans="1:26" ht="12.75">
      <c r="A668" s="92" t="s">
        <v>991</v>
      </c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44"/>
      <c r="U668" s="47"/>
      <c r="V668" s="26"/>
      <c r="W668" s="26"/>
      <c r="X668" s="26"/>
      <c r="Y668" s="26"/>
      <c r="Z668" s="26"/>
    </row>
    <row r="669" spans="1:26" ht="12.75">
      <c r="A669" s="94" t="s">
        <v>992</v>
      </c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44"/>
      <c r="U669" s="47"/>
      <c r="V669" s="26"/>
      <c r="W669" s="26"/>
      <c r="X669" s="26"/>
      <c r="Y669" s="26"/>
      <c r="Z669" s="26"/>
    </row>
    <row r="670" spans="1:26" ht="12.75">
      <c r="A670" s="92" t="s">
        <v>993</v>
      </c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44">
        <v>90</v>
      </c>
      <c r="U670" s="47">
        <v>85</v>
      </c>
      <c r="V670" s="26"/>
      <c r="W670" s="26"/>
      <c r="X670" s="26"/>
      <c r="Y670" s="26"/>
      <c r="Z670" s="26"/>
    </row>
    <row r="671" spans="1:26" ht="12.75">
      <c r="A671" s="92" t="s">
        <v>994</v>
      </c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44"/>
      <c r="U671" s="47"/>
      <c r="V671" s="26"/>
      <c r="W671" s="26"/>
      <c r="X671" s="26"/>
      <c r="Y671" s="26"/>
      <c r="Z671" s="26"/>
    </row>
    <row r="672" spans="1:26" ht="12.75">
      <c r="A672" s="92" t="s">
        <v>995</v>
      </c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44"/>
      <c r="U672" s="47"/>
      <c r="V672" s="26"/>
      <c r="W672" s="26"/>
      <c r="X672" s="26"/>
      <c r="Y672" s="26"/>
      <c r="Z672" s="26"/>
    </row>
    <row r="673" spans="1:26" ht="12.75">
      <c r="A673" s="94" t="s">
        <v>996</v>
      </c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44"/>
      <c r="U673" s="47"/>
      <c r="V673" s="26"/>
      <c r="W673" s="26"/>
      <c r="X673" s="26"/>
      <c r="Y673" s="26"/>
      <c r="Z673" s="26"/>
    </row>
    <row r="674" spans="1:26" ht="12.75">
      <c r="A674" s="92" t="s">
        <v>997</v>
      </c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44">
        <v>128</v>
      </c>
      <c r="U674" s="47">
        <v>83</v>
      </c>
      <c r="V674" s="26"/>
      <c r="W674" s="26"/>
      <c r="X674" s="26"/>
      <c r="Y674" s="26"/>
      <c r="Z674" s="26"/>
    </row>
    <row r="675" spans="1:26" ht="12.75">
      <c r="A675" s="92" t="s">
        <v>998</v>
      </c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44"/>
      <c r="U675" s="47"/>
      <c r="V675" s="26"/>
      <c r="W675" s="26"/>
      <c r="X675" s="26"/>
      <c r="Y675" s="26"/>
      <c r="Z675" s="26"/>
    </row>
    <row r="676" spans="1:26" ht="12.75">
      <c r="A676" s="92" t="s">
        <v>999</v>
      </c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44"/>
      <c r="U676" s="47"/>
      <c r="V676" s="26"/>
      <c r="W676" s="26"/>
      <c r="X676" s="26"/>
      <c r="Y676" s="26"/>
      <c r="Z676" s="26"/>
    </row>
    <row r="677" spans="1:26" ht="12.75">
      <c r="A677" s="92" t="s">
        <v>1000</v>
      </c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44"/>
      <c r="U677" s="47"/>
      <c r="V677" s="26"/>
      <c r="W677" s="26"/>
      <c r="X677" s="26"/>
      <c r="Y677" s="26"/>
      <c r="Z677" s="26"/>
    </row>
    <row r="678" spans="1:26" ht="12.75">
      <c r="A678" s="92" t="s">
        <v>1001</v>
      </c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44"/>
      <c r="U678" s="47"/>
      <c r="V678" s="26"/>
      <c r="W678" s="26"/>
      <c r="X678" s="26"/>
      <c r="Y678" s="26"/>
      <c r="Z678" s="26"/>
    </row>
    <row r="679" spans="1:26" ht="12.75">
      <c r="A679" s="92" t="s">
        <v>1002</v>
      </c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44"/>
      <c r="U679" s="47"/>
      <c r="V679" s="26"/>
      <c r="W679" s="26"/>
      <c r="X679" s="26"/>
      <c r="Y679" s="26"/>
      <c r="Z679" s="26"/>
    </row>
    <row r="680" spans="1:26" ht="12.75">
      <c r="A680" s="92" t="s">
        <v>1003</v>
      </c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44"/>
      <c r="U680" s="47"/>
      <c r="V680" s="26"/>
      <c r="W680" s="26"/>
      <c r="X680" s="26"/>
      <c r="Y680" s="26"/>
      <c r="Z680" s="26"/>
    </row>
    <row r="681" spans="1:26" ht="12.75">
      <c r="A681" s="92" t="s">
        <v>1004</v>
      </c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44"/>
      <c r="U681" s="47"/>
      <c r="V681" s="26"/>
      <c r="W681" s="26"/>
      <c r="X681" s="26"/>
      <c r="Y681" s="26"/>
      <c r="Z681" s="26"/>
    </row>
    <row r="682" spans="1:26" ht="12.75">
      <c r="A682" s="92" t="s">
        <v>1005</v>
      </c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44"/>
      <c r="U682" s="47"/>
      <c r="V682" s="26"/>
      <c r="W682" s="26"/>
      <c r="X682" s="26"/>
      <c r="Y682" s="26"/>
      <c r="Z682" s="26"/>
    </row>
    <row r="683" spans="1:26" ht="12.75">
      <c r="A683" s="92" t="s">
        <v>1006</v>
      </c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44"/>
      <c r="U683" s="47"/>
      <c r="V683" s="26"/>
      <c r="W683" s="26"/>
      <c r="X683" s="26"/>
      <c r="Y683" s="26"/>
      <c r="Z683" s="26"/>
    </row>
    <row r="684" spans="1:26" ht="12.75">
      <c r="A684" s="92" t="s">
        <v>1007</v>
      </c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44"/>
      <c r="U684" s="47"/>
      <c r="V684" s="26"/>
      <c r="W684" s="26"/>
      <c r="X684" s="26"/>
      <c r="Y684" s="26"/>
      <c r="Z684" s="26"/>
    </row>
    <row r="685" spans="1:26" ht="12.75">
      <c r="A685" s="92" t="s">
        <v>1008</v>
      </c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44"/>
      <c r="U685" s="47"/>
      <c r="V685" s="26"/>
      <c r="W685" s="26"/>
      <c r="X685" s="26"/>
      <c r="Y685" s="26"/>
      <c r="Z685" s="26"/>
    </row>
    <row r="686" spans="1:26" ht="12.75">
      <c r="A686" s="92" t="s">
        <v>1009</v>
      </c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44"/>
      <c r="U686" s="47"/>
      <c r="V686" s="26"/>
      <c r="W686" s="26"/>
      <c r="X686" s="26"/>
      <c r="Y686" s="26"/>
      <c r="Z686" s="26"/>
    </row>
    <row r="687" spans="1:26" ht="12.75">
      <c r="A687" s="92" t="s">
        <v>1010</v>
      </c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44"/>
      <c r="U687" s="47"/>
      <c r="V687" s="26"/>
      <c r="W687" s="26"/>
      <c r="X687" s="26"/>
      <c r="Y687" s="26"/>
      <c r="Z687" s="26"/>
    </row>
    <row r="688" spans="1:26" ht="12.75">
      <c r="A688" s="92" t="s">
        <v>1011</v>
      </c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44"/>
      <c r="U688" s="47"/>
      <c r="V688" s="26"/>
      <c r="W688" s="26"/>
      <c r="X688" s="26"/>
      <c r="Y688" s="26"/>
      <c r="Z688" s="26"/>
    </row>
    <row r="689" spans="1:26" ht="12.75">
      <c r="A689" s="92" t="s">
        <v>1012</v>
      </c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44"/>
      <c r="U689" s="47"/>
      <c r="V689" s="26"/>
      <c r="W689" s="26"/>
      <c r="X689" s="26"/>
      <c r="Y689" s="26"/>
      <c r="Z689" s="26"/>
    </row>
    <row r="690" spans="1:26" ht="12.75">
      <c r="A690" s="92" t="s">
        <v>1013</v>
      </c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44"/>
      <c r="U690" s="47"/>
      <c r="V690" s="26"/>
      <c r="W690" s="26"/>
      <c r="X690" s="26"/>
      <c r="Y690" s="26"/>
      <c r="Z690" s="26"/>
    </row>
    <row r="691" spans="1:26" ht="12.75">
      <c r="A691" s="92" t="s">
        <v>1014</v>
      </c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44"/>
      <c r="U691" s="47"/>
      <c r="V691" s="26"/>
      <c r="W691" s="26"/>
      <c r="X691" s="26"/>
      <c r="Y691" s="26"/>
      <c r="Z691" s="26"/>
    </row>
    <row r="692" spans="1:26" ht="12.75">
      <c r="A692" s="92" t="s">
        <v>1015</v>
      </c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44"/>
      <c r="U692" s="47"/>
      <c r="V692" s="26"/>
      <c r="W692" s="26"/>
      <c r="X692" s="26"/>
      <c r="Y692" s="26"/>
      <c r="Z692" s="26"/>
    </row>
    <row r="693" spans="1:26" ht="12.75">
      <c r="A693" s="94" t="s">
        <v>1016</v>
      </c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44"/>
      <c r="U693" s="47"/>
      <c r="V693" s="26"/>
      <c r="W693" s="26"/>
      <c r="X693" s="26"/>
      <c r="Y693" s="26"/>
      <c r="Z693" s="26"/>
    </row>
    <row r="694" spans="1:26" ht="12.75">
      <c r="A694" s="92" t="s">
        <v>1017</v>
      </c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44"/>
      <c r="U694" s="47"/>
      <c r="V694" s="26"/>
      <c r="W694" s="26"/>
      <c r="X694" s="26"/>
      <c r="Y694" s="26"/>
      <c r="Z694" s="26"/>
    </row>
    <row r="695" spans="1:26" ht="12.75">
      <c r="A695" s="84" t="s">
        <v>1018</v>
      </c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45"/>
      <c r="U695" s="48"/>
      <c r="V695" s="26"/>
      <c r="W695" s="26"/>
      <c r="X695" s="26"/>
      <c r="Y695" s="26"/>
      <c r="Z695" s="26"/>
    </row>
    <row r="696" spans="1:26" ht="12.75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26"/>
      <c r="W696" s="26"/>
      <c r="X696" s="26"/>
      <c r="Y696" s="26"/>
      <c r="Z696" s="26"/>
    </row>
    <row r="697" spans="1:26" ht="12.75">
      <c r="A697" s="28"/>
      <c r="B697" s="75" t="s">
        <v>1354</v>
      </c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>
      <c r="A698" s="5"/>
      <c r="B698" s="75" t="s">
        <v>1355</v>
      </c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>
      <c r="A699" s="2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>
      <c r="A700" s="21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6"/>
      <c r="W700" s="6"/>
      <c r="X700" s="6"/>
      <c r="Y700" s="6"/>
      <c r="Z700" s="6"/>
    </row>
    <row r="701" spans="22:26" ht="12.75">
      <c r="V701" s="29"/>
      <c r="W701" s="29"/>
      <c r="X701" s="29"/>
      <c r="Y701" s="29"/>
      <c r="Z701" s="29"/>
    </row>
    <row r="835" ht="12.75"/>
    <row r="836" ht="12.75"/>
    <row r="837" ht="12.75"/>
    <row r="838" ht="12.75"/>
    <row r="839" ht="12.75"/>
    <row r="840" ht="12.75"/>
    <row r="841" ht="12.75"/>
    <row r="842" ht="12.75"/>
    <row r="843" ht="12.75"/>
  </sheetData>
  <sheetProtection/>
  <mergeCells count="262">
    <mergeCell ref="G23:H23"/>
    <mergeCell ref="J23:K23"/>
    <mergeCell ref="J29:J30"/>
    <mergeCell ref="G28:I28"/>
    <mergeCell ref="G18:I18"/>
    <mergeCell ref="G22:H22"/>
    <mergeCell ref="J19:K19"/>
    <mergeCell ref="J22:K22"/>
    <mergeCell ref="G20:H20"/>
    <mergeCell ref="G21:H21"/>
    <mergeCell ref="A28:A30"/>
    <mergeCell ref="B28:B30"/>
    <mergeCell ref="C28:C30"/>
    <mergeCell ref="D28:F28"/>
    <mergeCell ref="D29:D30"/>
    <mergeCell ref="J28:U28"/>
    <mergeCell ref="G29:G30"/>
    <mergeCell ref="J20:K20"/>
    <mergeCell ref="J21:K21"/>
    <mergeCell ref="A12:U12"/>
    <mergeCell ref="A14:U14"/>
    <mergeCell ref="A15:U15"/>
    <mergeCell ref="A16:U16"/>
    <mergeCell ref="J18:U18"/>
    <mergeCell ref="G19:H19"/>
    <mergeCell ref="A13:U13"/>
    <mergeCell ref="A32:U32"/>
    <mergeCell ref="A283:U283"/>
    <mergeCell ref="A314:U314"/>
    <mergeCell ref="A432:U432"/>
    <mergeCell ref="A442:U442"/>
    <mergeCell ref="A463:F463"/>
    <mergeCell ref="A464:F464"/>
    <mergeCell ref="A465:F465"/>
    <mergeCell ref="A466:F466"/>
    <mergeCell ref="A467:F467"/>
    <mergeCell ref="A468:F468"/>
    <mergeCell ref="A469:F469"/>
    <mergeCell ref="A470:F470"/>
    <mergeCell ref="A471:F471"/>
    <mergeCell ref="A472:F472"/>
    <mergeCell ref="A473:F473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90:F490"/>
    <mergeCell ref="A495:S495"/>
    <mergeCell ref="A497:S497"/>
    <mergeCell ref="A498:S498"/>
    <mergeCell ref="A499:S499"/>
    <mergeCell ref="A500:S500"/>
    <mergeCell ref="A501:S501"/>
    <mergeCell ref="A502:S502"/>
    <mergeCell ref="A503:S503"/>
    <mergeCell ref="A504:S504"/>
    <mergeCell ref="A505:S505"/>
    <mergeCell ref="A506:S506"/>
    <mergeCell ref="A507:S507"/>
    <mergeCell ref="A508:S508"/>
    <mergeCell ref="A509:S509"/>
    <mergeCell ref="A510:S510"/>
    <mergeCell ref="A511:S511"/>
    <mergeCell ref="A512:S512"/>
    <mergeCell ref="A513:S513"/>
    <mergeCell ref="A514:S514"/>
    <mergeCell ref="A515:S515"/>
    <mergeCell ref="A516:S516"/>
    <mergeCell ref="A517:S517"/>
    <mergeCell ref="A518:S518"/>
    <mergeCell ref="A519:S519"/>
    <mergeCell ref="A520:S520"/>
    <mergeCell ref="A521:S521"/>
    <mergeCell ref="A522:S522"/>
    <mergeCell ref="A523:S523"/>
    <mergeCell ref="A524:S524"/>
    <mergeCell ref="A525:S525"/>
    <mergeCell ref="A526:S526"/>
    <mergeCell ref="A527:S527"/>
    <mergeCell ref="A528:S528"/>
    <mergeCell ref="A529:S529"/>
    <mergeCell ref="A530:S530"/>
    <mergeCell ref="A531:S531"/>
    <mergeCell ref="A532:S532"/>
    <mergeCell ref="A533:S533"/>
    <mergeCell ref="A534:S534"/>
    <mergeCell ref="A535:S535"/>
    <mergeCell ref="A536:S536"/>
    <mergeCell ref="A537:S537"/>
    <mergeCell ref="A538:S538"/>
    <mergeCell ref="A539:S539"/>
    <mergeCell ref="A540:S540"/>
    <mergeCell ref="A541:S541"/>
    <mergeCell ref="A542:S542"/>
    <mergeCell ref="A543:S543"/>
    <mergeCell ref="A544:S544"/>
    <mergeCell ref="A545:S545"/>
    <mergeCell ref="A546:S546"/>
    <mergeCell ref="A547:S547"/>
    <mergeCell ref="A548:S548"/>
    <mergeCell ref="A549:S549"/>
    <mergeCell ref="A550:S550"/>
    <mergeCell ref="A551:S551"/>
    <mergeCell ref="A552:S552"/>
    <mergeCell ref="A553:S553"/>
    <mergeCell ref="A554:S554"/>
    <mergeCell ref="A555:S555"/>
    <mergeCell ref="A556:S556"/>
    <mergeCell ref="A557:S557"/>
    <mergeCell ref="A558:S558"/>
    <mergeCell ref="A559:S559"/>
    <mergeCell ref="A560:S560"/>
    <mergeCell ref="A561:S561"/>
    <mergeCell ref="A562:S562"/>
    <mergeCell ref="A563:S563"/>
    <mergeCell ref="A564:S564"/>
    <mergeCell ref="A565:S565"/>
    <mergeCell ref="A566:S566"/>
    <mergeCell ref="A567:S567"/>
    <mergeCell ref="A568:S568"/>
    <mergeCell ref="A569:S569"/>
    <mergeCell ref="A570:S570"/>
    <mergeCell ref="A571:S571"/>
    <mergeCell ref="A572:S572"/>
    <mergeCell ref="A573:S573"/>
    <mergeCell ref="A574:S574"/>
    <mergeCell ref="A575:S575"/>
    <mergeCell ref="A576:S576"/>
    <mergeCell ref="A577:S577"/>
    <mergeCell ref="A578:S578"/>
    <mergeCell ref="A579:S579"/>
    <mergeCell ref="A580:S580"/>
    <mergeCell ref="A581:S581"/>
    <mergeCell ref="A582:S582"/>
    <mergeCell ref="A583:S583"/>
    <mergeCell ref="A584:S584"/>
    <mergeCell ref="A585:S585"/>
    <mergeCell ref="A586:S586"/>
    <mergeCell ref="A587:S587"/>
    <mergeCell ref="A588:S588"/>
    <mergeCell ref="A589:S589"/>
    <mergeCell ref="A590:S590"/>
    <mergeCell ref="A591:S591"/>
    <mergeCell ref="A592:S592"/>
    <mergeCell ref="A593:S593"/>
    <mergeCell ref="A594:S594"/>
    <mergeCell ref="A595:S595"/>
    <mergeCell ref="A596:S596"/>
    <mergeCell ref="A597:S597"/>
    <mergeCell ref="A598:S598"/>
    <mergeCell ref="A599:S599"/>
    <mergeCell ref="A600:S600"/>
    <mergeCell ref="A601:S601"/>
    <mergeCell ref="A602:S602"/>
    <mergeCell ref="A603:S603"/>
    <mergeCell ref="A604:S604"/>
    <mergeCell ref="A605:S605"/>
    <mergeCell ref="A606:S606"/>
    <mergeCell ref="A607:S607"/>
    <mergeCell ref="A608:S608"/>
    <mergeCell ref="A609:S609"/>
    <mergeCell ref="A610:S610"/>
    <mergeCell ref="A611:S611"/>
    <mergeCell ref="A612:S612"/>
    <mergeCell ref="A613:S613"/>
    <mergeCell ref="A614:S614"/>
    <mergeCell ref="A615:S615"/>
    <mergeCell ref="A616:S616"/>
    <mergeCell ref="A617:S617"/>
    <mergeCell ref="A618:S618"/>
    <mergeCell ref="A619:S619"/>
    <mergeCell ref="A620:S620"/>
    <mergeCell ref="A621:S621"/>
    <mergeCell ref="A622:S622"/>
    <mergeCell ref="A623:S623"/>
    <mergeCell ref="A624:S624"/>
    <mergeCell ref="A625:S625"/>
    <mergeCell ref="A626:S626"/>
    <mergeCell ref="A627:S627"/>
    <mergeCell ref="A628:S628"/>
    <mergeCell ref="A629:S629"/>
    <mergeCell ref="A630:S630"/>
    <mergeCell ref="A631:S631"/>
    <mergeCell ref="A632:S632"/>
    <mergeCell ref="A633:S633"/>
    <mergeCell ref="A634:S634"/>
    <mergeCell ref="A635:S635"/>
    <mergeCell ref="A636:S636"/>
    <mergeCell ref="A637:S637"/>
    <mergeCell ref="A638:S638"/>
    <mergeCell ref="A639:S639"/>
    <mergeCell ref="A640:S640"/>
    <mergeCell ref="A641:S641"/>
    <mergeCell ref="A642:S642"/>
    <mergeCell ref="A643:S643"/>
    <mergeCell ref="A644:S644"/>
    <mergeCell ref="A645:S645"/>
    <mergeCell ref="A646:S646"/>
    <mergeCell ref="A647:S647"/>
    <mergeCell ref="A648:S648"/>
    <mergeCell ref="A649:S649"/>
    <mergeCell ref="A650:S650"/>
    <mergeCell ref="A651:S651"/>
    <mergeCell ref="A652:S652"/>
    <mergeCell ref="A653:S653"/>
    <mergeCell ref="A654:S654"/>
    <mergeCell ref="A655:S655"/>
    <mergeCell ref="A656:S656"/>
    <mergeCell ref="A657:S657"/>
    <mergeCell ref="A658:S658"/>
    <mergeCell ref="A659:S659"/>
    <mergeCell ref="A660:S660"/>
    <mergeCell ref="A661:S661"/>
    <mergeCell ref="A662:S662"/>
    <mergeCell ref="A663:S663"/>
    <mergeCell ref="A664:S664"/>
    <mergeCell ref="A665:S665"/>
    <mergeCell ref="A666:S666"/>
    <mergeCell ref="A667:S667"/>
    <mergeCell ref="A668:S668"/>
    <mergeCell ref="A669:S669"/>
    <mergeCell ref="A670:S670"/>
    <mergeCell ref="A671:S671"/>
    <mergeCell ref="A672:S672"/>
    <mergeCell ref="A673:S673"/>
    <mergeCell ref="A674:S674"/>
    <mergeCell ref="A675:S675"/>
    <mergeCell ref="A676:S676"/>
    <mergeCell ref="A677:S677"/>
    <mergeCell ref="A678:S678"/>
    <mergeCell ref="A679:S679"/>
    <mergeCell ref="A680:S680"/>
    <mergeCell ref="A681:S681"/>
    <mergeCell ref="A682:S682"/>
    <mergeCell ref="A691:S691"/>
    <mergeCell ref="A692:S692"/>
    <mergeCell ref="A693:S693"/>
    <mergeCell ref="A694:S694"/>
    <mergeCell ref="A683:S683"/>
    <mergeCell ref="A684:S684"/>
    <mergeCell ref="A685:S685"/>
    <mergeCell ref="A686:S686"/>
    <mergeCell ref="A687:S687"/>
    <mergeCell ref="A688:S688"/>
    <mergeCell ref="B1:U3"/>
    <mergeCell ref="B4:U6"/>
    <mergeCell ref="I7:U8"/>
    <mergeCell ref="A695:S695"/>
    <mergeCell ref="A488:F488"/>
    <mergeCell ref="A489:F489"/>
    <mergeCell ref="A474:F474"/>
    <mergeCell ref="A475:F475"/>
    <mergeCell ref="A689:S689"/>
    <mergeCell ref="A690:S690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</cp:lastModifiedBy>
  <cp:lastPrinted>2018-05-22T08:28:56Z</cp:lastPrinted>
  <dcterms:created xsi:type="dcterms:W3CDTF">2003-01-28T12:33:10Z</dcterms:created>
  <dcterms:modified xsi:type="dcterms:W3CDTF">2018-05-23T05:20:54Z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