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0" yWindow="60" windowWidth="7500" windowHeight="4245" tabRatio="771" activeTab="1"/>
  </bookViews>
  <sheets>
    <sheet name="Мои данные" sheetId="8" r:id="rId1"/>
    <sheet name="Ведомость ресурсов" sheetId="16" r:id="rId2"/>
  </sheets>
  <definedNames>
    <definedName name="_xlnm.Print_Titles" localSheetId="1">'Ведомость ресурсов'!$23:$23</definedName>
    <definedName name="_xlnm.Print_Titles" localSheetId="0">'Мои данные'!$33:$33</definedName>
  </definedNames>
  <calcPr calcId="124519"/>
</workbook>
</file>

<file path=xl/calcChain.xml><?xml version="1.0" encoding="utf-8"?>
<calcChain xmlns="http://schemas.openxmlformats.org/spreadsheetml/2006/main">
  <c r="A28" i="8"/>
  <c r="M26" i="16"/>
  <c r="M27"/>
  <c r="M28"/>
  <c r="M29"/>
  <c r="M31"/>
  <c r="M32"/>
  <c r="M33"/>
  <c r="M34"/>
  <c r="M35"/>
  <c r="M36"/>
  <c r="M37"/>
  <c r="M39"/>
  <c r="M40"/>
  <c r="M41"/>
  <c r="M42"/>
  <c r="M43"/>
  <c r="J15"/>
  <c r="G15"/>
  <c r="J13"/>
  <c r="G13"/>
  <c r="J12"/>
  <c r="G12"/>
  <c r="J11"/>
  <c r="G11"/>
  <c r="J25" i="8"/>
  <c r="G25"/>
  <c r="J23"/>
  <c r="G23"/>
  <c r="J22"/>
  <c r="G22"/>
  <c r="J21"/>
  <c r="G21"/>
  <c r="J85"/>
  <c r="G85"/>
  <c r="J84"/>
  <c r="G84"/>
  <c r="J14" i="16"/>
  <c r="G14"/>
  <c r="J24" i="8"/>
  <c r="G24"/>
  <c r="A18" i="16"/>
  <c r="M45"/>
  <c r="M56"/>
  <c r="M53"/>
  <c r="M48"/>
  <c r="M51"/>
  <c r="M55"/>
  <c r="M57"/>
  <c r="M49"/>
  <c r="M54"/>
  <c r="M58"/>
  <c r="M52"/>
  <c r="M46"/>
  <c r="M47"/>
  <c r="M50"/>
  <c r="M44"/>
</calcChain>
</file>

<file path=xl/sharedStrings.xml><?xml version="1.0" encoding="utf-8"?>
<sst xmlns="http://schemas.openxmlformats.org/spreadsheetml/2006/main" count="339" uniqueCount="207">
  <si>
    <t>Код ресурса</t>
  </si>
  <si>
    <t>Стройка:</t>
  </si>
  <si>
    <t>Всего</t>
  </si>
  <si>
    <t>Объект:</t>
  </si>
  <si>
    <t xml:space="preserve">ЛОКАЛЬНАЯ СМЕТА </t>
  </si>
  <si>
    <t>Основание:</t>
  </si>
  <si>
    <t>Сметная стоимость:</t>
  </si>
  <si>
    <t>тыс. руб.</t>
  </si>
  <si>
    <t>Hормативная трудоемкость:</t>
  </si>
  <si>
    <t>тыс.чел.ч</t>
  </si>
  <si>
    <t>Сметная заработная плата:</t>
  </si>
  <si>
    <t>№ пп</t>
  </si>
  <si>
    <t>Код норматива,  
Наименование,  
Единица измерения</t>
  </si>
  <si>
    <t>Объем</t>
  </si>
  <si>
    <t>Базисная стоимость за единицу</t>
  </si>
  <si>
    <t>Базисная стоимость всего</t>
  </si>
  <si>
    <t>Текущая стоимость всего</t>
  </si>
  <si>
    <t>Осн. З/п</t>
  </si>
  <si>
    <t>Эксп.</t>
  </si>
  <si>
    <t>Материал</t>
  </si>
  <si>
    <t>В т.ч. з/п</t>
  </si>
  <si>
    <t>базисная цена</t>
  </si>
  <si>
    <t>текущая цена</t>
  </si>
  <si>
    <t>Наименование</t>
  </si>
  <si>
    <t>Единица измерения</t>
  </si>
  <si>
    <t>Количество единиц по проектным данным</t>
  </si>
  <si>
    <t>Сметная стоимость в базисных ценах (руб.)</t>
  </si>
  <si>
    <t>Стоимость в текущих ценах (руб.)</t>
  </si>
  <si>
    <t>Индекс для смт. цен</t>
  </si>
  <si>
    <t>Обоснование</t>
  </si>
  <si>
    <t>Отпускная</t>
  </si>
  <si>
    <t>Сметная</t>
  </si>
  <si>
    <t>на ед. изм.</t>
  </si>
  <si>
    <t>общая</t>
  </si>
  <si>
    <t>Кол-во механизаторов</t>
  </si>
  <si>
    <t>(локальная смета)</t>
  </si>
  <si>
    <t>(локальный сметный расчет)</t>
  </si>
  <si>
    <t>в т.ч. оборудование</t>
  </si>
  <si>
    <t>монтажных работ</t>
  </si>
  <si>
    <t xml:space="preserve">ЛОКАЛЬНЫЙ РЕСУРСНЫЙ СМЕТНЫЙ РАСЧЕТ </t>
  </si>
  <si>
    <t>% НР</t>
  </si>
  <si>
    <t>% СП</t>
  </si>
  <si>
    <t>Составил:  _________________ //</t>
  </si>
  <si>
    <t>Проверил:  _________________ //</t>
  </si>
  <si>
    <t>Раздел 1. Продолжение ул. Пролетарская, длина 408 метров, ширина 7 метров</t>
  </si>
  <si>
    <t>ТЕР01-01-013-13
Разработка грунта с погрузкой на автомобили-самосвалы экскаваторами с ковшом вместимостью: 0,5 (0,5-0,63) м3, группа грунтов 1 ( (устройство дорожного корыта_x000D_
под дорожную одежду)
1000 м3 грунта</t>
  </si>
  <si>
    <t>0,8568
(408*7*0,3) / 1000</t>
  </si>
  <si>
    <t>121,28
_____
3,66</t>
  </si>
  <si>
    <t>4101
_____
583,47</t>
  </si>
  <si>
    <t>104
_____
3</t>
  </si>
  <si>
    <t>3514
_____
500</t>
  </si>
  <si>
    <t>1493
_____
14</t>
  </si>
  <si>
    <t>23263
_____
7179</t>
  </si>
  <si>
    <t>Накладные расходы от ФОТ(8672 руб.)</t>
  </si>
  <si>
    <t>81%=95%*0.85</t>
  </si>
  <si>
    <t>Сметная прибыль от ФОТ(8672 руб.)</t>
  </si>
  <si>
    <t>34%=50%*(0.85*0.8)</t>
  </si>
  <si>
    <t>Всего с НР и СП</t>
  </si>
  <si>
    <t/>
  </si>
  <si>
    <t>ТССЦпг-03-21-01-005
Перевозка грузов автомобилями-самосвалами грузоподъемностью 10 т, работающих вне карьера, на расстояние: до 5 км I класс груза
1 т груза</t>
  </si>
  <si>
    <t>1285,2
856,8*1,5</t>
  </si>
  <si>
    <t>ТЕР01-02-027-01
Планировка площадей: механизированным способом, группа грунтов 1
1000 м2 спланированной площади</t>
  </si>
  <si>
    <t>2,856
(408*7) / 1000</t>
  </si>
  <si>
    <t>108,75
_____
15,35</t>
  </si>
  <si>
    <t>311
_____
44</t>
  </si>
  <si>
    <t>2391
_____
630</t>
  </si>
  <si>
    <t>Накладные расходы от ФОТ(630 руб.)</t>
  </si>
  <si>
    <t>68%=80%*0.85</t>
  </si>
  <si>
    <t>Сметная прибыль от ФОТ(630 руб.)</t>
  </si>
  <si>
    <t>31%=45%*(0.85*0.8)</t>
  </si>
  <si>
    <t>ТЕР27-04-001-04
Устройство подстилающих и выравнивающих слоев оснований: из щебня
100 м3 материала основания (в плотном теле)</t>
  </si>
  <si>
    <t>11,424
((408*7*0,1)+(408*7*0,3)) / 100</t>
  </si>
  <si>
    <t>247,46
_____
21,77</t>
  </si>
  <si>
    <t>3636,32
_____
337,22</t>
  </si>
  <si>
    <t>2827
_____
249</t>
  </si>
  <si>
    <t>41541
_____
3852</t>
  </si>
  <si>
    <t>40590
_____
1833</t>
  </si>
  <si>
    <t>238001
_____
55312</t>
  </si>
  <si>
    <t>Накладные расходы от ФОТ(95902 руб.)</t>
  </si>
  <si>
    <t>121%=142%*0.85</t>
  </si>
  <si>
    <t>Сметная прибыль от ФОТ(95902 руб.)</t>
  </si>
  <si>
    <t>65%=95%*(0.85*0.8)</t>
  </si>
  <si>
    <t>ТССЦ-408-0041
Щебень из гравия для строительных работ марка Др.8, фракция 5(3)-10 мм
м3</t>
  </si>
  <si>
    <t>359,856
408*7*0,1*1,26</t>
  </si>
  <si>
    <t xml:space="preserve">
_____
130</t>
  </si>
  <si>
    <t xml:space="preserve">
_____
46781</t>
  </si>
  <si>
    <t xml:space="preserve">
_____
227181</t>
  </si>
  <si>
    <t>ТССЦ-408-0044
Щебень из гравия для строительных работ марка Др.8, фракция 40-70 мм
м3</t>
  </si>
  <si>
    <t>1079,568
408*7*0,3*1,26</t>
  </si>
  <si>
    <t xml:space="preserve">
_____
127</t>
  </si>
  <si>
    <t xml:space="preserve">
_____
137105</t>
  </si>
  <si>
    <t xml:space="preserve">
_____
543152</t>
  </si>
  <si>
    <t>Раздел 2. Продолжение ул. Салавата Юлаева, длина 544 метра, ширина 7 метров</t>
  </si>
  <si>
    <t>1,1424
(544*7*0,3) / 1000</t>
  </si>
  <si>
    <t>139
_____
4</t>
  </si>
  <si>
    <t>4685
_____
667</t>
  </si>
  <si>
    <t>1990
_____
19</t>
  </si>
  <si>
    <t>31017
_____
9572</t>
  </si>
  <si>
    <t>Накладные расходы от ФОТ(11562 руб.)</t>
  </si>
  <si>
    <t>Сметная прибыль от ФОТ(11562 руб.)</t>
  </si>
  <si>
    <t>1713,6
1142,4*1,5</t>
  </si>
  <si>
    <t>3,808
(544*7) / 1000</t>
  </si>
  <si>
    <t>414
_____
58</t>
  </si>
  <si>
    <t>3188
_____
839</t>
  </si>
  <si>
    <t>Накладные расходы от ФОТ(839 руб.)</t>
  </si>
  <si>
    <t>Сметная прибыль от ФОТ(839 руб.)</t>
  </si>
  <si>
    <t>15,232
((544*7*0,1)+(544*7*0,3)) / 100</t>
  </si>
  <si>
    <t>3769
_____
332</t>
  </si>
  <si>
    <t>55388
_____
5137</t>
  </si>
  <si>
    <t>54120
_____
2443</t>
  </si>
  <si>
    <t>317335
_____
73749</t>
  </si>
  <si>
    <t>Накладные расходы от ФОТ(127869 руб.)</t>
  </si>
  <si>
    <t>Сметная прибыль от ФОТ(127869 руб.)</t>
  </si>
  <si>
    <t>479,808
544*7*0,1*1,26</t>
  </si>
  <si>
    <t xml:space="preserve">
_____
62375</t>
  </si>
  <si>
    <t xml:space="preserve">
_____
302908</t>
  </si>
  <si>
    <t>1439,424
544*7*0,3*1,26</t>
  </si>
  <si>
    <t xml:space="preserve">
_____
182807</t>
  </si>
  <si>
    <t xml:space="preserve">
_____
724203</t>
  </si>
  <si>
    <t>Итого прямые затраты по смете</t>
  </si>
  <si>
    <t>6839
_____
429656</t>
  </si>
  <si>
    <t>130833
_____
10258</t>
  </si>
  <si>
    <t>98193
_____
1801753</t>
  </si>
  <si>
    <t>732538
_____
147281</t>
  </si>
  <si>
    <t xml:space="preserve">    В том числе (справочно):</t>
  </si>
  <si>
    <t xml:space="preserve">       фонд оплаты труда (ФОТ)</t>
  </si>
  <si>
    <t xml:space="preserve">       материалы</t>
  </si>
  <si>
    <t xml:space="preserve">       эксплуатация машин и механизмов</t>
  </si>
  <si>
    <t>Накладные расходы</t>
  </si>
  <si>
    <t>Сметная прибыль</t>
  </si>
  <si>
    <t>ВСЕГО по смете</t>
  </si>
  <si>
    <t xml:space="preserve">    Земляные работы, выполняемые механизированным способом</t>
  </si>
  <si>
    <t xml:space="preserve">    Перевозка грузов автотранспортом</t>
  </si>
  <si>
    <t xml:space="preserve">    Земляные работы, выполняемые по другим видам работ (подготовительным, сопутствующим, укрепительным)</t>
  </si>
  <si>
    <t xml:space="preserve">    Автомобильные дороги</t>
  </si>
  <si>
    <t xml:space="preserve">    Итого</t>
  </si>
  <si>
    <t xml:space="preserve">    НДС 20%</t>
  </si>
  <si>
    <t xml:space="preserve">    ВСЕГО по смете</t>
  </si>
  <si>
    <t>Ресурсы подрядчика</t>
  </si>
  <si>
    <t xml:space="preserve">          Трудозатраты</t>
  </si>
  <si>
    <t>1-2-0</t>
  </si>
  <si>
    <t>Рабочий строитель (ср 2)</t>
  </si>
  <si>
    <t xml:space="preserve">чел.-ч
</t>
  </si>
  <si>
    <t xml:space="preserve">9,86
</t>
  </si>
  <si>
    <t xml:space="preserve">141,64
</t>
  </si>
  <si>
    <t>1-2-4</t>
  </si>
  <si>
    <t>Рабочий строитель (ср 2,4)</t>
  </si>
  <si>
    <t xml:space="preserve">10,23
</t>
  </si>
  <si>
    <t xml:space="preserve">146,88
</t>
  </si>
  <si>
    <t>Затраты труда машинистов</t>
  </si>
  <si>
    <t xml:space="preserve">
</t>
  </si>
  <si>
    <t>Итого по трудовым ресурсам</t>
  </si>
  <si>
    <t xml:space="preserve">руб
</t>
  </si>
  <si>
    <t xml:space="preserve">          Машины и механизмы</t>
  </si>
  <si>
    <t>Автопогрузчики 5 т</t>
  </si>
  <si>
    <t xml:space="preserve">маш.час
</t>
  </si>
  <si>
    <t xml:space="preserve">111,55
</t>
  </si>
  <si>
    <t xml:space="preserve">540
</t>
  </si>
  <si>
    <t>МТРиЭ ЧО, пост. от 14.11.2019 № 84/1</t>
  </si>
  <si>
    <t>Экскаваторы одноковшовые дизельные на гусеничном ходу при работе на других видах строительства 0,5 м3</t>
  </si>
  <si>
    <t xml:space="preserve">123,11
</t>
  </si>
  <si>
    <t xml:space="preserve">767
</t>
  </si>
  <si>
    <t>Бульдозеры при работе на других видах строительства 79 кВт (108 л.с.)</t>
  </si>
  <si>
    <t xml:space="preserve">87,96
</t>
  </si>
  <si>
    <t xml:space="preserve">737
</t>
  </si>
  <si>
    <t>Автогрейдеры среднего типа 99 кВт (135 л.с.)</t>
  </si>
  <si>
    <t xml:space="preserve">154,8
</t>
  </si>
  <si>
    <t xml:space="preserve">1107
</t>
  </si>
  <si>
    <t>Катки на пневмоколесном ходу 30 т</t>
  </si>
  <si>
    <t xml:space="preserve">217,21
</t>
  </si>
  <si>
    <t xml:space="preserve">1170
</t>
  </si>
  <si>
    <t>Машины поливомоечные 6000 л</t>
  </si>
  <si>
    <t xml:space="preserve">121,07
</t>
  </si>
  <si>
    <t xml:space="preserve">735
</t>
  </si>
  <si>
    <t>Итого по строительным машинам</t>
  </si>
  <si>
    <t xml:space="preserve">          Материалы</t>
  </si>
  <si>
    <t>408-0015</t>
  </si>
  <si>
    <t>Щебень из природного камня для строительных работ марка 800, фракция 20-40 мм</t>
  </si>
  <si>
    <t xml:space="preserve">м3
</t>
  </si>
  <si>
    <t xml:space="preserve">122
</t>
  </si>
  <si>
    <t xml:space="preserve">548,17
</t>
  </si>
  <si>
    <t>Среднее (06.01.030, 06.01.100, 06.01.118.3)</t>
  </si>
  <si>
    <t>411-0001</t>
  </si>
  <si>
    <t>Вода</t>
  </si>
  <si>
    <t xml:space="preserve">3,11
</t>
  </si>
  <si>
    <t xml:space="preserve">22,92
</t>
  </si>
  <si>
    <t>Среднее (26.01.015, 26.01.017)</t>
  </si>
  <si>
    <t>ТССЦ-408-0041</t>
  </si>
  <si>
    <t>Щебень из гравия для строительных работ марка Др.8, фракция 5(3)-10 мм</t>
  </si>
  <si>
    <t xml:space="preserve">130
</t>
  </si>
  <si>
    <t xml:space="preserve">631,31
</t>
  </si>
  <si>
    <t>Среднее (06.01.090,06.01.131.2)</t>
  </si>
  <si>
    <t>ТССЦ-408-0044</t>
  </si>
  <si>
    <t>Щебень из гравия для строительных работ марка Др.8, фракция 40-70 мм</t>
  </si>
  <si>
    <t xml:space="preserve">127
</t>
  </si>
  <si>
    <t xml:space="preserve">503,12
</t>
  </si>
  <si>
    <t>Среднее (06.01.110,06.01.131.4)</t>
  </si>
  <si>
    <t>Итого по строительным материалам</t>
  </si>
  <si>
    <t xml:space="preserve"> </t>
  </si>
  <si>
    <t>Стройка: ремонт грунтовых дорог по ул. Пролетарская и Салавата Юлаева</t>
  </si>
  <si>
    <t>Объект: с. Аргаяш, ул. Пролетарская, Салавата Юлаева</t>
  </si>
  <si>
    <t>Утверждаю: __________А.З. Ишкильдин</t>
  </si>
  <si>
    <t>Глава Аргаяшского сельского поселения</t>
  </si>
  <si>
    <t>Приложение № 2 к документации об электронном аукционе</t>
  </si>
  <si>
    <t>ОБОСНОВАНИЕ (НАЧАЛЬНОЙ) МАКСИМАЛЬНОЙ ЦЕНЫ КОНТРАКТА</t>
  </si>
  <si>
    <t>Ремонт грунтовых дорог в с. Аргаяш Аргаяшского района Челябинской области (ремонт грунтовых дорог по ул. Пролетарская, С.Юлаева)</t>
  </si>
  <si>
    <t>Ремонт грунтовых дорог в с. Аргаяш Аргаяшского района челябинской области (ремонт грунтовых дорог по ул. Пролетарская, С.Юлаева)</t>
  </si>
</sst>
</file>

<file path=xl/styles.xml><?xml version="1.0" encoding="utf-8"?>
<styleSheet xmlns="http://schemas.openxmlformats.org/spreadsheetml/2006/main">
  <numFmts count="1">
    <numFmt numFmtId="164" formatCode="0.000"/>
  </numFmts>
  <fonts count="17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i/>
      <sz val="9"/>
      <name val="Arial"/>
      <family val="2"/>
      <charset val="204"/>
    </font>
    <font>
      <sz val="10"/>
      <name val="Arial Cy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7">
    <xf numFmtId="0" fontId="0" fillId="0" borderId="0"/>
    <xf numFmtId="0" fontId="3" fillId="0" borderId="1">
      <alignment horizontal="center"/>
    </xf>
    <xf numFmtId="0" fontId="1" fillId="0" borderId="0">
      <alignment vertical="top"/>
    </xf>
    <xf numFmtId="0" fontId="3" fillId="0" borderId="1">
      <alignment horizontal="center"/>
    </xf>
    <xf numFmtId="0" fontId="3" fillId="0" borderId="0">
      <alignment vertical="top"/>
    </xf>
    <xf numFmtId="0" fontId="1" fillId="0" borderId="0"/>
    <xf numFmtId="0" fontId="3" fillId="0" borderId="0">
      <alignment horizontal="right" vertical="top" wrapText="1"/>
    </xf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1">
      <alignment horizontal="center" wrapText="1"/>
    </xf>
    <xf numFmtId="0" fontId="1" fillId="0" borderId="0">
      <alignment vertical="top"/>
    </xf>
    <xf numFmtId="0" fontId="1" fillId="0" borderId="0"/>
    <xf numFmtId="0" fontId="1" fillId="0" borderId="0"/>
    <xf numFmtId="0" fontId="3" fillId="0" borderId="0"/>
    <xf numFmtId="0" fontId="3" fillId="0" borderId="1">
      <alignment horizontal="center" wrapText="1"/>
    </xf>
    <xf numFmtId="0" fontId="3" fillId="0" borderId="1">
      <alignment horizontal="center"/>
    </xf>
    <xf numFmtId="0" fontId="4" fillId="0" borderId="0"/>
    <xf numFmtId="0" fontId="3" fillId="0" borderId="1">
      <alignment horizontal="center" wrapText="1"/>
    </xf>
    <xf numFmtId="0" fontId="1" fillId="0" borderId="0"/>
    <xf numFmtId="0" fontId="3" fillId="0" borderId="0">
      <alignment horizontal="center"/>
    </xf>
    <xf numFmtId="0" fontId="3" fillId="0" borderId="0">
      <alignment horizontal="left" vertical="top"/>
    </xf>
    <xf numFmtId="0" fontId="4" fillId="0" borderId="0"/>
    <xf numFmtId="0" fontId="3" fillId="0" borderId="0"/>
  </cellStyleXfs>
  <cellXfs count="140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 applyBorder="1"/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0" borderId="0" xfId="0" applyFont="1" applyAlignment="1"/>
    <xf numFmtId="0" fontId="7" fillId="0" borderId="0" xfId="23" applyFont="1" applyAlignment="1">
      <alignment horizontal="left"/>
    </xf>
    <xf numFmtId="0" fontId="8" fillId="0" borderId="0" xfId="23" applyFont="1">
      <alignment horizontal="center"/>
    </xf>
    <xf numFmtId="0" fontId="7" fillId="0" borderId="0" xfId="23" applyFont="1">
      <alignment horizontal="center"/>
    </xf>
    <xf numFmtId="0" fontId="10" fillId="0" borderId="2" xfId="0" applyFont="1" applyBorder="1" applyAlignment="1">
      <alignment vertical="top"/>
    </xf>
    <xf numFmtId="164" fontId="10" fillId="0" borderId="3" xfId="12" applyNumberFormat="1" applyFont="1" applyBorder="1" applyAlignment="1">
      <alignment horizontal="right"/>
    </xf>
    <xf numFmtId="0" fontId="7" fillId="0" borderId="0" xfId="0" applyFont="1" applyAlignment="1">
      <alignment horizontal="left" indent="1"/>
    </xf>
    <xf numFmtId="0" fontId="7" fillId="0" borderId="0" xfId="0" applyFont="1" applyAlignment="1">
      <alignment horizontal="right" vertical="top"/>
    </xf>
    <xf numFmtId="0" fontId="5" fillId="0" borderId="0" xfId="10" applyFont="1"/>
    <xf numFmtId="0" fontId="5" fillId="0" borderId="0" xfId="12" applyFont="1"/>
    <xf numFmtId="2" fontId="10" fillId="0" borderId="4" xfId="0" applyNumberFormat="1" applyFont="1" applyBorder="1" applyAlignment="1">
      <alignment horizontal="right" vertical="top"/>
    </xf>
    <xf numFmtId="0" fontId="7" fillId="0" borderId="4" xfId="0" applyFont="1" applyBorder="1" applyAlignment="1">
      <alignment vertical="top"/>
    </xf>
    <xf numFmtId="0" fontId="10" fillId="0" borderId="4" xfId="0" applyFont="1" applyBorder="1" applyAlignment="1">
      <alignment vertical="top"/>
    </xf>
    <xf numFmtId="2" fontId="10" fillId="0" borderId="0" xfId="0" applyNumberFormat="1" applyFont="1" applyAlignment="1">
      <alignment horizontal="right" vertical="top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right" vertical="top"/>
    </xf>
    <xf numFmtId="0" fontId="7" fillId="0" borderId="0" xfId="0" applyFont="1" applyAlignment="1">
      <alignment horizontal="left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2" fontId="7" fillId="0" borderId="0" xfId="0" applyNumberFormat="1" applyFont="1" applyAlignment="1">
      <alignment horizontal="left" vertical="top" wrapText="1"/>
    </xf>
    <xf numFmtId="2" fontId="7" fillId="0" borderId="0" xfId="0" applyNumberFormat="1" applyFont="1" applyAlignment="1">
      <alignment horizontal="right" vertical="top" wrapText="1"/>
    </xf>
    <xf numFmtId="0" fontId="7" fillId="0" borderId="0" xfId="0" applyFont="1" applyAlignment="1">
      <alignment vertical="top" wrapText="1"/>
    </xf>
    <xf numFmtId="0" fontId="7" fillId="0" borderId="0" xfId="6" applyFont="1" applyAlignment="1">
      <alignment horizontal="right" vertical="top" wrapText="1"/>
    </xf>
    <xf numFmtId="0" fontId="7" fillId="0" borderId="0" xfId="0" applyFont="1"/>
    <xf numFmtId="0" fontId="5" fillId="0" borderId="0" xfId="0" applyFont="1" applyAlignment="1"/>
    <xf numFmtId="0" fontId="7" fillId="0" borderId="0" xfId="0" applyFont="1" applyBorder="1" applyAlignment="1">
      <alignment horizontal="center"/>
    </xf>
    <xf numFmtId="0" fontId="10" fillId="0" borderId="3" xfId="0" applyFont="1" applyBorder="1" applyAlignment="1">
      <alignment vertical="top"/>
    </xf>
    <xf numFmtId="164" fontId="9" fillId="0" borderId="3" xfId="12" applyNumberFormat="1" applyFont="1" applyBorder="1" applyAlignment="1">
      <alignment horizontal="right"/>
    </xf>
    <xf numFmtId="164" fontId="10" fillId="0" borderId="0" xfId="12" applyNumberFormat="1" applyFont="1" applyBorder="1" applyAlignment="1">
      <alignment horizontal="right"/>
    </xf>
    <xf numFmtId="0" fontId="7" fillId="0" borderId="0" xfId="0" applyFont="1" applyBorder="1" applyAlignment="1"/>
    <xf numFmtId="0" fontId="10" fillId="0" borderId="0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7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center" vertical="top"/>
    </xf>
    <xf numFmtId="2" fontId="7" fillId="0" borderId="0" xfId="0" applyNumberFormat="1" applyFont="1" applyAlignment="1">
      <alignment horizontal="right" vertical="top"/>
    </xf>
    <xf numFmtId="1" fontId="5" fillId="0" borderId="0" xfId="0" applyNumberFormat="1" applyFont="1" applyAlignment="1">
      <alignment horizontal="right" vertical="top" wrapText="1"/>
    </xf>
    <xf numFmtId="0" fontId="7" fillId="0" borderId="0" xfId="0" applyFont="1" applyAlignment="1">
      <alignment horizontal="center" vertical="top" wrapText="1"/>
    </xf>
    <xf numFmtId="2" fontId="7" fillId="0" borderId="0" xfId="6" applyNumberFormat="1" applyFont="1" applyAlignment="1">
      <alignment horizontal="right" vertical="top" wrapText="1"/>
    </xf>
    <xf numFmtId="2" fontId="5" fillId="0" borderId="0" xfId="0" applyNumberFormat="1" applyFont="1"/>
    <xf numFmtId="2" fontId="5" fillId="0" borderId="0" xfId="6" applyNumberFormat="1" applyFont="1" applyAlignment="1">
      <alignment horizontal="right" vertical="top" wrapText="1"/>
    </xf>
    <xf numFmtId="0" fontId="5" fillId="0" borderId="0" xfId="0" applyFont="1" applyAlignment="1">
      <alignment vertical="top"/>
    </xf>
    <xf numFmtId="0" fontId="3" fillId="0" borderId="0" xfId="10"/>
    <xf numFmtId="0" fontId="1" fillId="0" borderId="0" xfId="12"/>
    <xf numFmtId="0" fontId="10" fillId="0" borderId="0" xfId="0" applyFont="1" applyAlignment="1">
      <alignment horizontal="left" vertical="top" indent="1"/>
    </xf>
    <xf numFmtId="0" fontId="9" fillId="0" borderId="0" xfId="0" applyFont="1" applyBorder="1"/>
    <xf numFmtId="0" fontId="9" fillId="0" borderId="0" xfId="0" applyFont="1" applyBorder="1" applyAlignment="1">
      <alignment horizontal="left" vertical="top" wrapText="1"/>
    </xf>
    <xf numFmtId="1" fontId="10" fillId="0" borderId="0" xfId="10" applyNumberFormat="1" applyFont="1" applyAlignment="1">
      <alignment horizontal="right"/>
    </xf>
    <xf numFmtId="0" fontId="3" fillId="0" borderId="0" xfId="23" applyBorder="1" applyAlignment="1">
      <alignment horizontal="left"/>
    </xf>
    <xf numFmtId="0" fontId="7" fillId="0" borderId="0" xfId="24" applyFont="1">
      <alignment horizontal="left" vertical="top"/>
    </xf>
    <xf numFmtId="0" fontId="5" fillId="0" borderId="17" xfId="13" applyFont="1" applyBorder="1">
      <alignment horizontal="center" wrapText="1"/>
    </xf>
    <xf numFmtId="0" fontId="5" fillId="0" borderId="17" xfId="13" applyFont="1" applyFill="1" applyBorder="1">
      <alignment horizontal="center" wrapText="1"/>
    </xf>
    <xf numFmtId="0" fontId="7" fillId="0" borderId="1" xfId="0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right" vertical="top" wrapText="1"/>
    </xf>
    <xf numFmtId="2" fontId="7" fillId="0" borderId="1" xfId="0" applyNumberFormat="1" applyFont="1" applyBorder="1" applyAlignment="1">
      <alignment horizontal="right" vertical="top" wrapText="1"/>
    </xf>
    <xf numFmtId="0" fontId="7" fillId="0" borderId="1" xfId="0" applyFont="1" applyBorder="1" applyAlignment="1">
      <alignment horizontal="right" vertical="top" wrapText="1"/>
    </xf>
    <xf numFmtId="0" fontId="13" fillId="0" borderId="1" xfId="0" applyFont="1" applyBorder="1" applyAlignment="1">
      <alignment horizontal="left" vertical="top" wrapText="1"/>
    </xf>
    <xf numFmtId="2" fontId="13" fillId="0" borderId="1" xfId="0" applyNumberFormat="1" applyFont="1" applyBorder="1" applyAlignment="1">
      <alignment horizontal="left" vertical="top" wrapText="1"/>
    </xf>
    <xf numFmtId="49" fontId="13" fillId="0" borderId="1" xfId="0" applyNumberFormat="1" applyFont="1" applyBorder="1" applyAlignment="1">
      <alignment horizontal="right" vertical="top" wrapText="1"/>
    </xf>
    <xf numFmtId="2" fontId="13" fillId="0" borderId="1" xfId="0" applyNumberFormat="1" applyFont="1" applyBorder="1" applyAlignment="1">
      <alignment horizontal="right" vertical="top" wrapText="1"/>
    </xf>
    <xf numFmtId="0" fontId="13" fillId="0" borderId="1" xfId="0" applyFont="1" applyBorder="1" applyAlignment="1">
      <alignment horizontal="right" vertical="top" wrapText="1"/>
    </xf>
    <xf numFmtId="0" fontId="7" fillId="0" borderId="17" xfId="0" applyFont="1" applyBorder="1" applyAlignment="1">
      <alignment horizontal="left" vertical="top" wrapText="1"/>
    </xf>
    <xf numFmtId="2" fontId="7" fillId="0" borderId="17" xfId="0" applyNumberFormat="1" applyFont="1" applyBorder="1" applyAlignment="1">
      <alignment horizontal="left" vertical="top" wrapText="1"/>
    </xf>
    <xf numFmtId="49" fontId="7" fillId="0" borderId="17" xfId="0" applyNumberFormat="1" applyFont="1" applyBorder="1" applyAlignment="1">
      <alignment horizontal="right" vertical="top" wrapText="1"/>
    </xf>
    <xf numFmtId="2" fontId="7" fillId="0" borderId="17" xfId="0" applyNumberFormat="1" applyFont="1" applyBorder="1" applyAlignment="1">
      <alignment horizontal="right" vertical="top" wrapText="1"/>
    </xf>
    <xf numFmtId="0" fontId="7" fillId="0" borderId="17" xfId="0" applyFont="1" applyBorder="1" applyAlignment="1">
      <alignment horizontal="right" vertical="top" wrapText="1"/>
    </xf>
    <xf numFmtId="0" fontId="7" fillId="0" borderId="1" xfId="6" applyFont="1" applyBorder="1" applyAlignment="1">
      <alignment horizontal="right" vertical="top" wrapText="1"/>
    </xf>
    <xf numFmtId="0" fontId="10" fillId="0" borderId="1" xfId="6" applyFont="1" applyBorder="1" applyAlignment="1">
      <alignment horizontal="right" vertical="top" wrapText="1"/>
    </xf>
    <xf numFmtId="0" fontId="7" fillId="0" borderId="9" xfId="0" applyFont="1" applyBorder="1" applyAlignment="1">
      <alignment horizontal="center" vertical="center" wrapText="1"/>
    </xf>
    <xf numFmtId="0" fontId="7" fillId="0" borderId="1" xfId="3" applyFont="1" applyBorder="1">
      <alignment horizontal="center"/>
    </xf>
    <xf numFmtId="0" fontId="5" fillId="0" borderId="1" xfId="3" applyFont="1" applyBorder="1">
      <alignment horizontal="center"/>
    </xf>
    <xf numFmtId="0" fontId="7" fillId="0" borderId="1" xfId="0" applyFont="1" applyBorder="1" applyAlignment="1">
      <alignment horizontal="right" vertical="top"/>
    </xf>
    <xf numFmtId="49" fontId="7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2" fontId="7" fillId="0" borderId="1" xfId="0" applyNumberFormat="1" applyFont="1" applyBorder="1" applyAlignment="1">
      <alignment horizontal="right" vertical="top"/>
    </xf>
    <xf numFmtId="1" fontId="5" fillId="0" borderId="1" xfId="0" applyNumberFormat="1" applyFont="1" applyBorder="1" applyAlignment="1">
      <alignment horizontal="right" vertical="top" wrapText="1"/>
    </xf>
    <xf numFmtId="0" fontId="10" fillId="0" borderId="1" xfId="0" applyFont="1" applyBorder="1" applyAlignment="1">
      <alignment horizontal="right" vertical="top"/>
    </xf>
    <xf numFmtId="49" fontId="10" fillId="0" borderId="1" xfId="0" applyNumberFormat="1" applyFont="1" applyBorder="1" applyAlignment="1">
      <alignment horizontal="left" vertical="top" wrapText="1"/>
    </xf>
    <xf numFmtId="2" fontId="10" fillId="0" borderId="1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2" fontId="10" fillId="0" borderId="1" xfId="0" applyNumberFormat="1" applyFont="1" applyBorder="1" applyAlignment="1">
      <alignment horizontal="right" vertical="top" wrapText="1"/>
    </xf>
    <xf numFmtId="2" fontId="10" fillId="0" borderId="1" xfId="0" applyNumberFormat="1" applyFont="1" applyBorder="1" applyAlignment="1">
      <alignment horizontal="right" vertical="top"/>
    </xf>
    <xf numFmtId="1" fontId="9" fillId="0" borderId="1" xfId="0" applyNumberFormat="1" applyFont="1" applyBorder="1" applyAlignment="1">
      <alignment horizontal="right" vertical="top" wrapText="1"/>
    </xf>
    <xf numFmtId="0" fontId="10" fillId="0" borderId="17" xfId="0" applyFont="1" applyBorder="1" applyAlignment="1">
      <alignment horizontal="right" vertical="top"/>
    </xf>
    <xf numFmtId="49" fontId="10" fillId="0" borderId="17" xfId="0" applyNumberFormat="1" applyFont="1" applyBorder="1" applyAlignment="1">
      <alignment horizontal="left" vertical="top" wrapText="1"/>
    </xf>
    <xf numFmtId="2" fontId="10" fillId="0" borderId="17" xfId="0" applyNumberFormat="1" applyFont="1" applyBorder="1" applyAlignment="1">
      <alignment horizontal="left" vertical="top" wrapText="1"/>
    </xf>
    <xf numFmtId="0" fontId="10" fillId="0" borderId="17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/>
    </xf>
    <xf numFmtId="2" fontId="10" fillId="0" borderId="17" xfId="0" applyNumberFormat="1" applyFont="1" applyBorder="1" applyAlignment="1">
      <alignment horizontal="right" vertical="top" wrapText="1"/>
    </xf>
    <xf numFmtId="2" fontId="10" fillId="0" borderId="17" xfId="0" applyNumberFormat="1" applyFont="1" applyBorder="1" applyAlignment="1">
      <alignment horizontal="right" vertical="top"/>
    </xf>
    <xf numFmtId="1" fontId="9" fillId="0" borderId="17" xfId="0" applyNumberFormat="1" applyFont="1" applyBorder="1" applyAlignment="1">
      <alignment horizontal="right" vertical="top" wrapText="1"/>
    </xf>
    <xf numFmtId="0" fontId="16" fillId="0" borderId="0" xfId="0" applyFont="1" applyAlignment="1">
      <alignment horizontal="right"/>
    </xf>
    <xf numFmtId="0" fontId="7" fillId="0" borderId="1" xfId="6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10" fillId="0" borderId="1" xfId="6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64" fontId="9" fillId="0" borderId="10" xfId="10" applyNumberFormat="1" applyFont="1" applyBorder="1" applyAlignment="1">
      <alignment horizontal="right"/>
    </xf>
    <xf numFmtId="164" fontId="9" fillId="0" borderId="3" xfId="10" applyNumberFormat="1" applyFont="1" applyBorder="1" applyAlignment="1">
      <alignment horizontal="right"/>
    </xf>
    <xf numFmtId="164" fontId="10" fillId="0" borderId="10" xfId="12" applyNumberFormat="1" applyFont="1" applyBorder="1" applyAlignment="1">
      <alignment horizontal="right"/>
    </xf>
    <xf numFmtId="164" fontId="10" fillId="0" borderId="3" xfId="12" applyNumberFormat="1" applyFont="1" applyBorder="1" applyAlignment="1">
      <alignment horizontal="right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5" fillId="0" borderId="0" xfId="0" applyFont="1" applyAlignment="1">
      <alignment horizontal="center" vertical="top"/>
    </xf>
    <xf numFmtId="0" fontId="8" fillId="0" borderId="0" xfId="23" applyFont="1">
      <alignment horizontal="center"/>
    </xf>
    <xf numFmtId="0" fontId="7" fillId="0" borderId="0" xfId="23" applyFont="1">
      <alignment horizontal="center"/>
    </xf>
    <xf numFmtId="0" fontId="7" fillId="0" borderId="0" xfId="23" applyFont="1" applyAlignment="1">
      <alignment horizontal="left"/>
    </xf>
    <xf numFmtId="0" fontId="10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27">
    <cellStyle name="Акт" xfId="1"/>
    <cellStyle name="АктМТСН" xfId="2"/>
    <cellStyle name="ВедРесурсов" xfId="3"/>
    <cellStyle name="ВедРесурсовАкт" xfId="4"/>
    <cellStyle name="Индексы" xfId="5"/>
    <cellStyle name="Итоги" xfId="6"/>
    <cellStyle name="ИтогоАктБазЦ" xfId="7"/>
    <cellStyle name="ИтогоАктБИМ" xfId="8"/>
    <cellStyle name="ИтогоАктРесМет" xfId="9"/>
    <cellStyle name="ИтогоБазЦ" xfId="10"/>
    <cellStyle name="ИтогоБИМ" xfId="11"/>
    <cellStyle name="ИтогоРесМет" xfId="12"/>
    <cellStyle name="ЛокСмета" xfId="13"/>
    <cellStyle name="ЛокСмМТСН" xfId="14"/>
    <cellStyle name="М29" xfId="15"/>
    <cellStyle name="ОбСмета" xfId="16"/>
    <cellStyle name="Обычный" xfId="0" builtinId="0"/>
    <cellStyle name="Параметр" xfId="17"/>
    <cellStyle name="ПеременныеСметы" xfId="18"/>
    <cellStyle name="РесСмета" xfId="19"/>
    <cellStyle name="СводВедРес" xfId="20"/>
    <cellStyle name="СводкаСтоимРаб" xfId="21"/>
    <cellStyle name="СводРасч" xfId="22"/>
    <cellStyle name="Титул" xfId="23"/>
    <cellStyle name="Хвост" xfId="24"/>
    <cellStyle name="Ценник" xfId="25"/>
    <cellStyle name="Экспертиза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Z91"/>
  <sheetViews>
    <sheetView showGridLines="0" topLeftCell="A15" workbookViewId="0">
      <selection activeCell="C19" sqref="C19"/>
    </sheetView>
  </sheetViews>
  <sheetFormatPr defaultRowHeight="12.75"/>
  <cols>
    <col min="1" max="1" width="6" style="1" customWidth="1"/>
    <col min="2" max="2" width="35.7109375" style="1" customWidth="1"/>
    <col min="3" max="3" width="11.85546875" style="1" customWidth="1"/>
    <col min="4" max="6" width="11.5703125" style="1" customWidth="1"/>
    <col min="7" max="7" width="12.7109375" style="1" customWidth="1"/>
    <col min="8" max="8" width="11.85546875" style="1" customWidth="1"/>
    <col min="9" max="9" width="11.5703125" style="1" customWidth="1"/>
    <col min="10" max="10" width="12.7109375" style="1" customWidth="1"/>
    <col min="11" max="11" width="11.5703125" style="1" customWidth="1"/>
    <col min="12" max="20" width="9.140625" style="1" hidden="1" customWidth="1"/>
    <col min="21" max="21" width="11.5703125" style="1" customWidth="1"/>
    <col min="22" max="23" width="9.140625" style="1" hidden="1" customWidth="1"/>
    <col min="24" max="27" width="0" style="1" hidden="1" customWidth="1"/>
    <col min="28" max="16384" width="9.140625" style="1"/>
  </cols>
  <sheetData>
    <row r="1" spans="1:21">
      <c r="I1" s="30" t="s">
        <v>203</v>
      </c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spans="1:21"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 ht="15.75">
      <c r="A4" s="2"/>
      <c r="H4" s="119" t="s">
        <v>201</v>
      </c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</row>
    <row r="5" spans="1:21" ht="11.25" customHeight="1">
      <c r="A5" s="56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</row>
    <row r="6" spans="1:21" ht="6.75" hidden="1" customHeight="1">
      <c r="A6" s="56"/>
      <c r="B6" s="3"/>
      <c r="C6" s="3"/>
      <c r="D6" s="3"/>
      <c r="E6" s="3"/>
      <c r="F6" s="3"/>
      <c r="G6" s="3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</row>
    <row r="7" spans="1:21" ht="9.75" hidden="1" customHeight="1">
      <c r="B7" s="3"/>
      <c r="C7" s="3"/>
      <c r="D7" s="3"/>
      <c r="E7" s="3"/>
      <c r="F7" s="3"/>
      <c r="G7" s="3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</row>
    <row r="8" spans="1:21" hidden="1">
      <c r="A8" s="3"/>
      <c r="B8" s="3"/>
      <c r="C8" s="3"/>
      <c r="D8" s="3"/>
      <c r="E8" s="3"/>
      <c r="F8" s="3"/>
      <c r="G8" s="3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</row>
    <row r="9" spans="1:21" s="6" customFormat="1" ht="15.75">
      <c r="A9" s="4"/>
      <c r="B9" s="5"/>
      <c r="C9" s="5"/>
      <c r="D9" s="5"/>
      <c r="H9" s="120" t="s">
        <v>202</v>
      </c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</row>
    <row r="10" spans="1:21" s="6" customFormat="1" ht="15.75" customHeight="1">
      <c r="A10" s="4"/>
      <c r="B10" s="121" t="s">
        <v>204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</row>
    <row r="11" spans="1:21" s="6" customFormat="1" ht="15.75">
      <c r="A11" s="4"/>
      <c r="B11" s="5"/>
      <c r="C11" s="5"/>
      <c r="D11" s="5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</row>
    <row r="12" spans="1:21" s="6" customFormat="1" ht="15.75">
      <c r="A12" s="7" t="s">
        <v>199</v>
      </c>
      <c r="B12" s="5"/>
      <c r="C12" s="5"/>
      <c r="D12" s="5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</row>
    <row r="13" spans="1:21" s="6" customFormat="1" ht="12">
      <c r="A13" s="4"/>
      <c r="B13" s="5"/>
      <c r="C13" s="5"/>
      <c r="D13" s="5"/>
    </row>
    <row r="14" spans="1:21" s="6" customFormat="1" ht="12">
      <c r="A14" s="7" t="s">
        <v>200</v>
      </c>
      <c r="B14" s="5"/>
      <c r="C14" s="5"/>
      <c r="D14" s="5"/>
    </row>
    <row r="15" spans="1:21" s="6" customFormat="1" ht="15">
      <c r="A15" s="122" t="s">
        <v>4</v>
      </c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</row>
    <row r="16" spans="1:21" s="6" customFormat="1" ht="12">
      <c r="A16" s="123" t="s">
        <v>36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</row>
    <row r="17" spans="1:26" s="6" customFormat="1" ht="12">
      <c r="A17" s="123" t="s">
        <v>206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</row>
    <row r="18" spans="1:26" s="6" customFormat="1" ht="12">
      <c r="A18" s="124" t="s">
        <v>5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</row>
    <row r="19" spans="1:26" s="6" customFormat="1" ht="12"/>
    <row r="20" spans="1:26" s="6" customFormat="1" ht="12">
      <c r="G20" s="107" t="s">
        <v>21</v>
      </c>
      <c r="H20" s="108"/>
      <c r="I20" s="109"/>
      <c r="J20" s="107" t="s">
        <v>22</v>
      </c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9"/>
    </row>
    <row r="21" spans="1:26" s="6" customFormat="1">
      <c r="D21" s="4" t="s">
        <v>6</v>
      </c>
      <c r="G21" s="115">
        <f>604150/1000</f>
        <v>604.15</v>
      </c>
      <c r="H21" s="116"/>
      <c r="I21" s="10" t="s">
        <v>7</v>
      </c>
      <c r="J21" s="117">
        <f>3688106/1000</f>
        <v>3688.1060000000002</v>
      </c>
      <c r="K21" s="118"/>
      <c r="L21" s="11"/>
      <c r="M21" s="11"/>
      <c r="N21" s="11"/>
      <c r="O21" s="11"/>
      <c r="P21" s="11"/>
      <c r="Q21" s="11"/>
      <c r="R21" s="11"/>
      <c r="S21" s="11"/>
      <c r="T21" s="11"/>
      <c r="U21" s="10" t="s">
        <v>7</v>
      </c>
    </row>
    <row r="22" spans="1:26" s="6" customFormat="1">
      <c r="D22" s="12" t="s">
        <v>37</v>
      </c>
      <c r="F22" s="13"/>
      <c r="G22" s="115">
        <f>0/1000</f>
        <v>0</v>
      </c>
      <c r="H22" s="116"/>
      <c r="I22" s="10" t="s">
        <v>7</v>
      </c>
      <c r="J22" s="117">
        <f>0/1000</f>
        <v>0</v>
      </c>
      <c r="K22" s="118"/>
      <c r="L22" s="11"/>
      <c r="M22" s="11"/>
      <c r="N22" s="11"/>
      <c r="O22" s="11"/>
      <c r="P22" s="11"/>
      <c r="Q22" s="11"/>
      <c r="R22" s="11"/>
      <c r="S22" s="11"/>
      <c r="T22" s="11"/>
      <c r="U22" s="10" t="s">
        <v>7</v>
      </c>
    </row>
    <row r="23" spans="1:26" s="6" customFormat="1">
      <c r="D23" s="12" t="s">
        <v>38</v>
      </c>
      <c r="F23" s="13"/>
      <c r="G23" s="115">
        <f>0/1000</f>
        <v>0</v>
      </c>
      <c r="H23" s="116"/>
      <c r="I23" s="10" t="s">
        <v>7</v>
      </c>
      <c r="J23" s="117">
        <f>0/1000</f>
        <v>0</v>
      </c>
      <c r="K23" s="118"/>
      <c r="L23" s="11"/>
      <c r="M23" s="11"/>
      <c r="N23" s="11"/>
      <c r="O23" s="11"/>
      <c r="P23" s="11"/>
      <c r="Q23" s="11"/>
      <c r="R23" s="11"/>
      <c r="S23" s="11"/>
      <c r="T23" s="11"/>
      <c r="U23" s="10" t="s">
        <v>7</v>
      </c>
    </row>
    <row r="24" spans="1:26" s="6" customFormat="1">
      <c r="D24" s="4" t="s">
        <v>8</v>
      </c>
      <c r="G24" s="115">
        <f>(V24+V25)/1000</f>
        <v>1.2961999999999998</v>
      </c>
      <c r="H24" s="116"/>
      <c r="I24" s="10" t="s">
        <v>9</v>
      </c>
      <c r="J24" s="117">
        <f>(W24+W25)/1000</f>
        <v>1.2961999999999998</v>
      </c>
      <c r="K24" s="118"/>
      <c r="L24" s="11"/>
      <c r="M24" s="11"/>
      <c r="N24" s="11"/>
      <c r="O24" s="11"/>
      <c r="P24" s="11"/>
      <c r="Q24" s="11"/>
      <c r="R24" s="11"/>
      <c r="S24" s="11"/>
      <c r="T24" s="11"/>
      <c r="U24" s="10" t="s">
        <v>9</v>
      </c>
      <c r="V24" s="14">
        <v>669.4</v>
      </c>
      <c r="W24" s="15">
        <v>669.4</v>
      </c>
      <c r="X24" s="50">
        <v>17097</v>
      </c>
      <c r="Y24" s="50">
        <v>23553</v>
      </c>
      <c r="Z24" s="50">
        <v>13269</v>
      </c>
    </row>
    <row r="25" spans="1:26" s="6" customFormat="1">
      <c r="D25" s="4" t="s">
        <v>10</v>
      </c>
      <c r="G25" s="115">
        <f>17097/1000</f>
        <v>17.097000000000001</v>
      </c>
      <c r="H25" s="116"/>
      <c r="I25" s="10" t="s">
        <v>7</v>
      </c>
      <c r="J25" s="117">
        <f>245474/1000</f>
        <v>245.47399999999999</v>
      </c>
      <c r="K25" s="118"/>
      <c r="L25" s="11"/>
      <c r="M25" s="11"/>
      <c r="N25" s="11"/>
      <c r="O25" s="11"/>
      <c r="P25" s="11"/>
      <c r="Q25" s="11"/>
      <c r="R25" s="11"/>
      <c r="S25" s="11"/>
      <c r="T25" s="11"/>
      <c r="U25" s="10" t="s">
        <v>7</v>
      </c>
      <c r="V25" s="14">
        <v>626.79999999999995</v>
      </c>
      <c r="W25" s="15">
        <v>626.79999999999995</v>
      </c>
      <c r="X25" s="51">
        <v>245474</v>
      </c>
      <c r="Y25" s="51">
        <v>288152</v>
      </c>
      <c r="Z25" s="51">
        <v>152786</v>
      </c>
    </row>
    <row r="26" spans="1:26" s="6" customFormat="1" ht="12">
      <c r="F26" s="5"/>
      <c r="G26" s="16"/>
      <c r="H26" s="16"/>
      <c r="I26" s="17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7"/>
    </row>
    <row r="27" spans="1:26" s="6" customFormat="1" ht="12">
      <c r="B27" s="5"/>
      <c r="C27" s="5"/>
      <c r="D27" s="5"/>
      <c r="F27" s="13"/>
      <c r="G27" s="19"/>
      <c r="H27" s="19"/>
      <c r="I27" s="20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0"/>
    </row>
    <row r="28" spans="1:26" s="6" customFormat="1" ht="12">
      <c r="A28" s="4" t="str">
        <f>"Составлена в базисных ценах на 01.2000 г. и текущих ценах на 4 квартал 2019 года"</f>
        <v>Составлена в базисных ценах на 01.2000 г. и текущих ценах на 4 квартал 2019 года</v>
      </c>
    </row>
    <row r="29" spans="1:26" s="6" customFormat="1" thickBot="1">
      <c r="A29" s="22"/>
    </row>
    <row r="30" spans="1:26" s="24" customFormat="1" ht="27" customHeight="1" thickBot="1">
      <c r="A30" s="112" t="s">
        <v>11</v>
      </c>
      <c r="B30" s="112" t="s">
        <v>12</v>
      </c>
      <c r="C30" s="112" t="s">
        <v>13</v>
      </c>
      <c r="D30" s="113" t="s">
        <v>14</v>
      </c>
      <c r="E30" s="113"/>
      <c r="F30" s="113"/>
      <c r="G30" s="113" t="s">
        <v>15</v>
      </c>
      <c r="H30" s="113"/>
      <c r="I30" s="113"/>
      <c r="J30" s="113" t="s">
        <v>16</v>
      </c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</row>
    <row r="31" spans="1:26" s="24" customFormat="1" ht="22.5" customHeight="1" thickBot="1">
      <c r="A31" s="112"/>
      <c r="B31" s="112"/>
      <c r="C31" s="112"/>
      <c r="D31" s="114" t="s">
        <v>2</v>
      </c>
      <c r="E31" s="23" t="s">
        <v>17</v>
      </c>
      <c r="F31" s="23" t="s">
        <v>18</v>
      </c>
      <c r="G31" s="114" t="s">
        <v>2</v>
      </c>
      <c r="H31" s="23" t="s">
        <v>17</v>
      </c>
      <c r="I31" s="23" t="s">
        <v>18</v>
      </c>
      <c r="J31" s="114" t="s">
        <v>2</v>
      </c>
      <c r="K31" s="23" t="s">
        <v>17</v>
      </c>
      <c r="L31" s="23"/>
      <c r="M31" s="23"/>
      <c r="N31" s="23"/>
      <c r="O31" s="23"/>
      <c r="P31" s="23"/>
      <c r="Q31" s="23"/>
      <c r="R31" s="23"/>
      <c r="S31" s="23"/>
      <c r="T31" s="23"/>
      <c r="U31" s="23" t="s">
        <v>18</v>
      </c>
    </row>
    <row r="32" spans="1:26" s="24" customFormat="1" ht="22.5" customHeight="1" thickBot="1">
      <c r="A32" s="112"/>
      <c r="B32" s="112"/>
      <c r="C32" s="112"/>
      <c r="D32" s="114"/>
      <c r="E32" s="23" t="s">
        <v>19</v>
      </c>
      <c r="F32" s="23" t="s">
        <v>20</v>
      </c>
      <c r="G32" s="114"/>
      <c r="H32" s="23" t="s">
        <v>19</v>
      </c>
      <c r="I32" s="23" t="s">
        <v>20</v>
      </c>
      <c r="J32" s="114"/>
      <c r="K32" s="23" t="s">
        <v>19</v>
      </c>
      <c r="L32" s="23"/>
      <c r="M32" s="23"/>
      <c r="N32" s="23"/>
      <c r="O32" s="23"/>
      <c r="P32" s="23"/>
      <c r="Q32" s="23"/>
      <c r="R32" s="23"/>
      <c r="S32" s="23"/>
      <c r="T32" s="23"/>
      <c r="U32" s="23" t="s">
        <v>20</v>
      </c>
    </row>
    <row r="33" spans="1:26" s="5" customFormat="1">
      <c r="A33" s="58">
        <v>1</v>
      </c>
      <c r="B33" s="58">
        <v>2</v>
      </c>
      <c r="C33" s="58">
        <v>3</v>
      </c>
      <c r="D33" s="59">
        <v>4</v>
      </c>
      <c r="E33" s="58">
        <v>5</v>
      </c>
      <c r="F33" s="58">
        <v>6</v>
      </c>
      <c r="G33" s="59">
        <v>7</v>
      </c>
      <c r="H33" s="58">
        <v>8</v>
      </c>
      <c r="I33" s="58">
        <v>9</v>
      </c>
      <c r="J33" s="59">
        <v>10</v>
      </c>
      <c r="K33" s="58">
        <v>11</v>
      </c>
      <c r="L33" s="58"/>
      <c r="M33" s="58"/>
      <c r="N33" s="58"/>
      <c r="O33" s="58"/>
      <c r="P33" s="58"/>
      <c r="Q33" s="58"/>
      <c r="R33" s="58"/>
      <c r="S33" s="58"/>
      <c r="T33" s="58"/>
      <c r="U33" s="58">
        <v>12</v>
      </c>
    </row>
    <row r="34" spans="1:26" s="27" customFormat="1" ht="21" customHeight="1">
      <c r="A34" s="110" t="s">
        <v>44</v>
      </c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</row>
    <row r="35" spans="1:26" s="27" customFormat="1" ht="96">
      <c r="A35" s="60">
        <v>1</v>
      </c>
      <c r="B35" s="61" t="s">
        <v>45</v>
      </c>
      <c r="C35" s="62" t="s">
        <v>46</v>
      </c>
      <c r="D35" s="63">
        <v>4225.9399999999996</v>
      </c>
      <c r="E35" s="64" t="s">
        <v>47</v>
      </c>
      <c r="F35" s="63" t="s">
        <v>48</v>
      </c>
      <c r="G35" s="63">
        <v>3621</v>
      </c>
      <c r="H35" s="63" t="s">
        <v>49</v>
      </c>
      <c r="I35" s="63" t="s">
        <v>50</v>
      </c>
      <c r="J35" s="63">
        <v>24770</v>
      </c>
      <c r="K35" s="64" t="s">
        <v>51</v>
      </c>
      <c r="L35" s="64"/>
      <c r="M35" s="64"/>
      <c r="N35" s="64"/>
      <c r="O35" s="64"/>
      <c r="P35" s="64"/>
      <c r="Q35" s="64"/>
      <c r="R35" s="64"/>
      <c r="S35" s="64"/>
      <c r="T35" s="64"/>
      <c r="U35" s="64" t="s">
        <v>52</v>
      </c>
    </row>
    <row r="36" spans="1:26" s="27" customFormat="1" ht="24">
      <c r="A36" s="65"/>
      <c r="B36" s="66" t="s">
        <v>53</v>
      </c>
      <c r="C36" s="67" t="s">
        <v>54</v>
      </c>
      <c r="D36" s="68"/>
      <c r="E36" s="69"/>
      <c r="F36" s="68"/>
      <c r="G36" s="68">
        <v>574</v>
      </c>
      <c r="H36" s="68"/>
      <c r="I36" s="68"/>
      <c r="J36" s="68">
        <v>7024</v>
      </c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</row>
    <row r="37" spans="1:26" s="27" customFormat="1" ht="24">
      <c r="A37" s="65"/>
      <c r="B37" s="66" t="s">
        <v>55</v>
      </c>
      <c r="C37" s="67" t="s">
        <v>56</v>
      </c>
      <c r="D37" s="68"/>
      <c r="E37" s="69"/>
      <c r="F37" s="68"/>
      <c r="G37" s="68">
        <v>260</v>
      </c>
      <c r="H37" s="68"/>
      <c r="I37" s="68"/>
      <c r="J37" s="68">
        <v>2948</v>
      </c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</row>
    <row r="38" spans="1:26" s="5" customFormat="1" ht="12">
      <c r="A38" s="65"/>
      <c r="B38" s="66" t="s">
        <v>57</v>
      </c>
      <c r="C38" s="67" t="s">
        <v>58</v>
      </c>
      <c r="D38" s="68"/>
      <c r="E38" s="69"/>
      <c r="F38" s="68"/>
      <c r="G38" s="68">
        <v>4455</v>
      </c>
      <c r="H38" s="68"/>
      <c r="I38" s="68"/>
      <c r="J38" s="68">
        <v>34742</v>
      </c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27"/>
      <c r="W38" s="27"/>
      <c r="X38" s="27"/>
      <c r="Y38" s="27"/>
      <c r="Z38" s="27"/>
    </row>
    <row r="39" spans="1:26" s="5" customFormat="1" ht="72">
      <c r="A39" s="60">
        <v>2</v>
      </c>
      <c r="B39" s="61" t="s">
        <v>59</v>
      </c>
      <c r="C39" s="62" t="s">
        <v>60</v>
      </c>
      <c r="D39" s="63">
        <v>8.33</v>
      </c>
      <c r="E39" s="64"/>
      <c r="F39" s="63">
        <v>8.33</v>
      </c>
      <c r="G39" s="63">
        <v>10706</v>
      </c>
      <c r="H39" s="63"/>
      <c r="I39" s="63">
        <v>10706</v>
      </c>
      <c r="J39" s="63">
        <v>50290</v>
      </c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>
        <v>50290</v>
      </c>
      <c r="V39" s="27"/>
      <c r="W39" s="27"/>
      <c r="X39" s="27"/>
      <c r="Y39" s="27"/>
      <c r="Z39" s="27"/>
    </row>
    <row r="40" spans="1:26" s="5" customFormat="1" ht="12">
      <c r="A40" s="65"/>
      <c r="B40" s="66" t="s">
        <v>57</v>
      </c>
      <c r="C40" s="67" t="s">
        <v>58</v>
      </c>
      <c r="D40" s="68"/>
      <c r="E40" s="69"/>
      <c r="F40" s="68"/>
      <c r="G40" s="68">
        <v>10706</v>
      </c>
      <c r="H40" s="68"/>
      <c r="I40" s="68"/>
      <c r="J40" s="68">
        <v>50290</v>
      </c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27"/>
      <c r="W40" s="27"/>
      <c r="X40" s="27"/>
      <c r="Y40" s="27"/>
      <c r="Z40" s="27"/>
    </row>
    <row r="41" spans="1:26" s="5" customFormat="1" ht="60">
      <c r="A41" s="60">
        <v>3</v>
      </c>
      <c r="B41" s="61" t="s">
        <v>61</v>
      </c>
      <c r="C41" s="62" t="s">
        <v>62</v>
      </c>
      <c r="D41" s="63">
        <v>108.75</v>
      </c>
      <c r="E41" s="64"/>
      <c r="F41" s="63" t="s">
        <v>63</v>
      </c>
      <c r="G41" s="63">
        <v>311</v>
      </c>
      <c r="H41" s="63"/>
      <c r="I41" s="63" t="s">
        <v>64</v>
      </c>
      <c r="J41" s="63">
        <v>2391</v>
      </c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 t="s">
        <v>65</v>
      </c>
      <c r="V41" s="27"/>
      <c r="W41" s="27"/>
      <c r="X41" s="27"/>
      <c r="Y41" s="27"/>
      <c r="Z41" s="27"/>
    </row>
    <row r="42" spans="1:26" s="29" customFormat="1" ht="24">
      <c r="A42" s="65"/>
      <c r="B42" s="66" t="s">
        <v>66</v>
      </c>
      <c r="C42" s="67" t="s">
        <v>67</v>
      </c>
      <c r="D42" s="68"/>
      <c r="E42" s="69"/>
      <c r="F42" s="68"/>
      <c r="G42" s="68">
        <v>35</v>
      </c>
      <c r="H42" s="68"/>
      <c r="I42" s="68"/>
      <c r="J42" s="68">
        <v>428</v>
      </c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27"/>
      <c r="W42" s="27"/>
      <c r="X42" s="27"/>
      <c r="Y42" s="27"/>
      <c r="Z42" s="27"/>
    </row>
    <row r="43" spans="1:26" ht="24">
      <c r="A43" s="65"/>
      <c r="B43" s="66" t="s">
        <v>68</v>
      </c>
      <c r="C43" s="67" t="s">
        <v>69</v>
      </c>
      <c r="D43" s="68"/>
      <c r="E43" s="69"/>
      <c r="F43" s="68"/>
      <c r="G43" s="68">
        <v>17</v>
      </c>
      <c r="H43" s="68"/>
      <c r="I43" s="68"/>
      <c r="J43" s="68">
        <v>195</v>
      </c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27"/>
      <c r="W43" s="27"/>
      <c r="X43" s="27"/>
      <c r="Y43" s="27"/>
      <c r="Z43" s="27"/>
    </row>
    <row r="44" spans="1:26">
      <c r="A44" s="65"/>
      <c r="B44" s="66" t="s">
        <v>57</v>
      </c>
      <c r="C44" s="67" t="s">
        <v>58</v>
      </c>
      <c r="D44" s="68"/>
      <c r="E44" s="69"/>
      <c r="F44" s="68"/>
      <c r="G44" s="68">
        <v>363</v>
      </c>
      <c r="H44" s="68"/>
      <c r="I44" s="68"/>
      <c r="J44" s="68">
        <v>3014</v>
      </c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27"/>
      <c r="W44" s="27"/>
      <c r="X44" s="27"/>
      <c r="Y44" s="27"/>
      <c r="Z44" s="27"/>
    </row>
    <row r="45" spans="1:26" ht="72">
      <c r="A45" s="60">
        <v>4</v>
      </c>
      <c r="B45" s="61" t="s">
        <v>70</v>
      </c>
      <c r="C45" s="62" t="s">
        <v>71</v>
      </c>
      <c r="D45" s="63">
        <v>3905.55</v>
      </c>
      <c r="E45" s="64" t="s">
        <v>72</v>
      </c>
      <c r="F45" s="63" t="s">
        <v>73</v>
      </c>
      <c r="G45" s="63">
        <v>44617</v>
      </c>
      <c r="H45" s="63" t="s">
        <v>74</v>
      </c>
      <c r="I45" s="63" t="s">
        <v>75</v>
      </c>
      <c r="J45" s="63">
        <v>280424</v>
      </c>
      <c r="K45" s="64" t="s">
        <v>76</v>
      </c>
      <c r="L45" s="64"/>
      <c r="M45" s="64"/>
      <c r="N45" s="64"/>
      <c r="O45" s="64"/>
      <c r="P45" s="64"/>
      <c r="Q45" s="64"/>
      <c r="R45" s="64"/>
      <c r="S45" s="64"/>
      <c r="T45" s="64"/>
      <c r="U45" s="64" t="s">
        <v>77</v>
      </c>
      <c r="V45" s="27"/>
      <c r="W45" s="27"/>
      <c r="X45" s="27"/>
      <c r="Y45" s="27"/>
      <c r="Z45" s="27"/>
    </row>
    <row r="46" spans="1:26" ht="24">
      <c r="A46" s="65"/>
      <c r="B46" s="66" t="s">
        <v>78</v>
      </c>
      <c r="C46" s="67" t="s">
        <v>79</v>
      </c>
      <c r="D46" s="68"/>
      <c r="E46" s="69"/>
      <c r="F46" s="68"/>
      <c r="G46" s="68">
        <v>9484</v>
      </c>
      <c r="H46" s="68"/>
      <c r="I46" s="68"/>
      <c r="J46" s="68">
        <v>116041</v>
      </c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27"/>
      <c r="W46" s="27"/>
      <c r="X46" s="27"/>
      <c r="Y46" s="27"/>
      <c r="Z46" s="27"/>
    </row>
    <row r="47" spans="1:26" ht="24">
      <c r="A47" s="65"/>
      <c r="B47" s="66" t="s">
        <v>80</v>
      </c>
      <c r="C47" s="67" t="s">
        <v>81</v>
      </c>
      <c r="D47" s="68"/>
      <c r="E47" s="69"/>
      <c r="F47" s="68"/>
      <c r="G47" s="68">
        <v>5410</v>
      </c>
      <c r="H47" s="68"/>
      <c r="I47" s="68"/>
      <c r="J47" s="68">
        <v>62336</v>
      </c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27"/>
      <c r="W47" s="27"/>
      <c r="X47" s="27"/>
      <c r="Y47" s="27"/>
      <c r="Z47" s="27"/>
    </row>
    <row r="48" spans="1:26">
      <c r="A48" s="65"/>
      <c r="B48" s="66" t="s">
        <v>57</v>
      </c>
      <c r="C48" s="67" t="s">
        <v>58</v>
      </c>
      <c r="D48" s="68"/>
      <c r="E48" s="69"/>
      <c r="F48" s="68"/>
      <c r="G48" s="68">
        <v>59511</v>
      </c>
      <c r="H48" s="68"/>
      <c r="I48" s="68"/>
      <c r="J48" s="68">
        <v>458801</v>
      </c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27"/>
      <c r="W48" s="27"/>
      <c r="X48" s="27"/>
      <c r="Y48" s="27"/>
      <c r="Z48" s="27"/>
    </row>
    <row r="49" spans="1:26" ht="48">
      <c r="A49" s="60">
        <v>5</v>
      </c>
      <c r="B49" s="61" t="s">
        <v>82</v>
      </c>
      <c r="C49" s="62" t="s">
        <v>83</v>
      </c>
      <c r="D49" s="63">
        <v>130</v>
      </c>
      <c r="E49" s="64" t="s">
        <v>84</v>
      </c>
      <c r="F49" s="63"/>
      <c r="G49" s="63">
        <v>46781</v>
      </c>
      <c r="H49" s="63" t="s">
        <v>85</v>
      </c>
      <c r="I49" s="63"/>
      <c r="J49" s="63">
        <v>227181</v>
      </c>
      <c r="K49" s="64" t="s">
        <v>86</v>
      </c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27"/>
      <c r="W49" s="27"/>
      <c r="X49" s="27"/>
      <c r="Y49" s="27"/>
      <c r="Z49" s="27"/>
    </row>
    <row r="50" spans="1:26" ht="48">
      <c r="A50" s="70">
        <v>6</v>
      </c>
      <c r="B50" s="71" t="s">
        <v>87</v>
      </c>
      <c r="C50" s="72" t="s">
        <v>88</v>
      </c>
      <c r="D50" s="73">
        <v>127</v>
      </c>
      <c r="E50" s="74" t="s">
        <v>89</v>
      </c>
      <c r="F50" s="73"/>
      <c r="G50" s="73">
        <v>137105</v>
      </c>
      <c r="H50" s="73" t="s">
        <v>90</v>
      </c>
      <c r="I50" s="73"/>
      <c r="J50" s="73">
        <v>543152</v>
      </c>
      <c r="K50" s="74" t="s">
        <v>91</v>
      </c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27"/>
      <c r="W50" s="27"/>
      <c r="X50" s="27"/>
      <c r="Y50" s="27"/>
      <c r="Z50" s="27"/>
    </row>
    <row r="51" spans="1:26" ht="21" customHeight="1">
      <c r="A51" s="110" t="s">
        <v>92</v>
      </c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27"/>
      <c r="W51" s="27"/>
      <c r="X51" s="27"/>
      <c r="Y51" s="27"/>
      <c r="Z51" s="27"/>
    </row>
    <row r="52" spans="1:26" ht="96">
      <c r="A52" s="60">
        <v>7</v>
      </c>
      <c r="B52" s="61" t="s">
        <v>45</v>
      </c>
      <c r="C52" s="62" t="s">
        <v>93</v>
      </c>
      <c r="D52" s="63">
        <v>4225.9399999999996</v>
      </c>
      <c r="E52" s="64" t="s">
        <v>47</v>
      </c>
      <c r="F52" s="63" t="s">
        <v>48</v>
      </c>
      <c r="G52" s="63">
        <v>4828</v>
      </c>
      <c r="H52" s="63" t="s">
        <v>94</v>
      </c>
      <c r="I52" s="63" t="s">
        <v>95</v>
      </c>
      <c r="J52" s="63">
        <v>33026</v>
      </c>
      <c r="K52" s="64" t="s">
        <v>96</v>
      </c>
      <c r="L52" s="64"/>
      <c r="M52" s="64"/>
      <c r="N52" s="64"/>
      <c r="O52" s="64"/>
      <c r="P52" s="64"/>
      <c r="Q52" s="64"/>
      <c r="R52" s="64"/>
      <c r="S52" s="64"/>
      <c r="T52" s="64"/>
      <c r="U52" s="64" t="s">
        <v>97</v>
      </c>
      <c r="V52" s="27"/>
      <c r="W52" s="27"/>
      <c r="X52" s="27"/>
      <c r="Y52" s="27"/>
      <c r="Z52" s="27"/>
    </row>
    <row r="53" spans="1:26" ht="24">
      <c r="A53" s="65"/>
      <c r="B53" s="66" t="s">
        <v>98</v>
      </c>
      <c r="C53" s="67" t="s">
        <v>54</v>
      </c>
      <c r="D53" s="68"/>
      <c r="E53" s="69"/>
      <c r="F53" s="68"/>
      <c r="G53" s="68">
        <v>766</v>
      </c>
      <c r="H53" s="68"/>
      <c r="I53" s="68"/>
      <c r="J53" s="68">
        <v>9365</v>
      </c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27"/>
      <c r="W53" s="27"/>
      <c r="X53" s="27"/>
      <c r="Y53" s="27"/>
      <c r="Z53" s="27"/>
    </row>
    <row r="54" spans="1:26" ht="24">
      <c r="A54" s="65"/>
      <c r="B54" s="66" t="s">
        <v>99</v>
      </c>
      <c r="C54" s="67" t="s">
        <v>56</v>
      </c>
      <c r="D54" s="68"/>
      <c r="E54" s="69"/>
      <c r="F54" s="68"/>
      <c r="G54" s="68">
        <v>347</v>
      </c>
      <c r="H54" s="68"/>
      <c r="I54" s="68"/>
      <c r="J54" s="68">
        <v>3931</v>
      </c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27"/>
      <c r="W54" s="27"/>
      <c r="X54" s="27"/>
      <c r="Y54" s="27"/>
      <c r="Z54" s="27"/>
    </row>
    <row r="55" spans="1:26">
      <c r="A55" s="65"/>
      <c r="B55" s="66" t="s">
        <v>57</v>
      </c>
      <c r="C55" s="67" t="s">
        <v>58</v>
      </c>
      <c r="D55" s="68"/>
      <c r="E55" s="69"/>
      <c r="F55" s="68"/>
      <c r="G55" s="68">
        <v>5941</v>
      </c>
      <c r="H55" s="68"/>
      <c r="I55" s="68"/>
      <c r="J55" s="68">
        <v>46322</v>
      </c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27"/>
      <c r="W55" s="27"/>
      <c r="X55" s="27"/>
      <c r="Y55" s="27"/>
      <c r="Z55" s="27"/>
    </row>
    <row r="56" spans="1:26" ht="72">
      <c r="A56" s="60">
        <v>8</v>
      </c>
      <c r="B56" s="61" t="s">
        <v>59</v>
      </c>
      <c r="C56" s="62" t="s">
        <v>100</v>
      </c>
      <c r="D56" s="63">
        <v>8.33</v>
      </c>
      <c r="E56" s="64"/>
      <c r="F56" s="63">
        <v>8.33</v>
      </c>
      <c r="G56" s="63">
        <v>14274</v>
      </c>
      <c r="H56" s="63"/>
      <c r="I56" s="63">
        <v>14274</v>
      </c>
      <c r="J56" s="63">
        <v>67053</v>
      </c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>
        <v>67053</v>
      </c>
      <c r="V56" s="27"/>
      <c r="W56" s="27"/>
      <c r="X56" s="27"/>
      <c r="Y56" s="27"/>
      <c r="Z56" s="27"/>
    </row>
    <row r="57" spans="1:26">
      <c r="A57" s="65"/>
      <c r="B57" s="66" t="s">
        <v>57</v>
      </c>
      <c r="C57" s="67" t="s">
        <v>58</v>
      </c>
      <c r="D57" s="68"/>
      <c r="E57" s="69"/>
      <c r="F57" s="68"/>
      <c r="G57" s="68">
        <v>14274</v>
      </c>
      <c r="H57" s="68"/>
      <c r="I57" s="68"/>
      <c r="J57" s="68">
        <v>67053</v>
      </c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27"/>
      <c r="W57" s="27"/>
      <c r="X57" s="27"/>
      <c r="Y57" s="27"/>
      <c r="Z57" s="27"/>
    </row>
    <row r="58" spans="1:26" ht="60">
      <c r="A58" s="60">
        <v>9</v>
      </c>
      <c r="B58" s="61" t="s">
        <v>61</v>
      </c>
      <c r="C58" s="62" t="s">
        <v>101</v>
      </c>
      <c r="D58" s="63">
        <v>108.75</v>
      </c>
      <c r="E58" s="64"/>
      <c r="F58" s="63" t="s">
        <v>63</v>
      </c>
      <c r="G58" s="63">
        <v>414</v>
      </c>
      <c r="H58" s="63"/>
      <c r="I58" s="63" t="s">
        <v>102</v>
      </c>
      <c r="J58" s="63">
        <v>3188</v>
      </c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 t="s">
        <v>103</v>
      </c>
      <c r="V58" s="27"/>
      <c r="W58" s="27"/>
      <c r="X58" s="27"/>
      <c r="Y58" s="27"/>
      <c r="Z58" s="27"/>
    </row>
    <row r="59" spans="1:26" ht="24">
      <c r="A59" s="65"/>
      <c r="B59" s="66" t="s">
        <v>104</v>
      </c>
      <c r="C59" s="67" t="s">
        <v>67</v>
      </c>
      <c r="D59" s="68"/>
      <c r="E59" s="69"/>
      <c r="F59" s="68"/>
      <c r="G59" s="68">
        <v>46</v>
      </c>
      <c r="H59" s="68"/>
      <c r="I59" s="68"/>
      <c r="J59" s="68">
        <v>571</v>
      </c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27"/>
      <c r="W59" s="27"/>
      <c r="X59" s="27"/>
      <c r="Y59" s="27"/>
      <c r="Z59" s="27"/>
    </row>
    <row r="60" spans="1:26" ht="24">
      <c r="A60" s="65"/>
      <c r="B60" s="66" t="s">
        <v>105</v>
      </c>
      <c r="C60" s="67" t="s">
        <v>69</v>
      </c>
      <c r="D60" s="68"/>
      <c r="E60" s="69"/>
      <c r="F60" s="68"/>
      <c r="G60" s="68">
        <v>22</v>
      </c>
      <c r="H60" s="68"/>
      <c r="I60" s="68"/>
      <c r="J60" s="68">
        <v>260</v>
      </c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27"/>
      <c r="W60" s="27"/>
      <c r="X60" s="27"/>
      <c r="Y60" s="27"/>
      <c r="Z60" s="27"/>
    </row>
    <row r="61" spans="1:26">
      <c r="A61" s="65"/>
      <c r="B61" s="66" t="s">
        <v>57</v>
      </c>
      <c r="C61" s="67" t="s">
        <v>58</v>
      </c>
      <c r="D61" s="68"/>
      <c r="E61" s="69"/>
      <c r="F61" s="68"/>
      <c r="G61" s="68">
        <v>482</v>
      </c>
      <c r="H61" s="68"/>
      <c r="I61" s="68"/>
      <c r="J61" s="68">
        <v>4019</v>
      </c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27"/>
      <c r="W61" s="27"/>
      <c r="X61" s="27"/>
      <c r="Y61" s="27"/>
      <c r="Z61" s="27"/>
    </row>
    <row r="62" spans="1:26" ht="72">
      <c r="A62" s="60">
        <v>10</v>
      </c>
      <c r="B62" s="61" t="s">
        <v>70</v>
      </c>
      <c r="C62" s="62" t="s">
        <v>106</v>
      </c>
      <c r="D62" s="63">
        <v>3905.55</v>
      </c>
      <c r="E62" s="64" t="s">
        <v>72</v>
      </c>
      <c r="F62" s="63" t="s">
        <v>73</v>
      </c>
      <c r="G62" s="63">
        <v>59489</v>
      </c>
      <c r="H62" s="63" t="s">
        <v>107</v>
      </c>
      <c r="I62" s="63" t="s">
        <v>108</v>
      </c>
      <c r="J62" s="63">
        <v>373898</v>
      </c>
      <c r="K62" s="64" t="s">
        <v>109</v>
      </c>
      <c r="L62" s="64"/>
      <c r="M62" s="64"/>
      <c r="N62" s="64"/>
      <c r="O62" s="64"/>
      <c r="P62" s="64"/>
      <c r="Q62" s="64"/>
      <c r="R62" s="64"/>
      <c r="S62" s="64"/>
      <c r="T62" s="64"/>
      <c r="U62" s="64" t="s">
        <v>110</v>
      </c>
      <c r="V62" s="27"/>
      <c r="W62" s="27"/>
      <c r="X62" s="27"/>
      <c r="Y62" s="27"/>
      <c r="Z62" s="27"/>
    </row>
    <row r="63" spans="1:26" ht="24">
      <c r="A63" s="65"/>
      <c r="B63" s="66" t="s">
        <v>111</v>
      </c>
      <c r="C63" s="67" t="s">
        <v>79</v>
      </c>
      <c r="D63" s="68"/>
      <c r="E63" s="69"/>
      <c r="F63" s="68"/>
      <c r="G63" s="68">
        <v>12647</v>
      </c>
      <c r="H63" s="68"/>
      <c r="I63" s="68"/>
      <c r="J63" s="68">
        <v>154721</v>
      </c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27"/>
      <c r="W63" s="27"/>
      <c r="X63" s="27"/>
      <c r="Y63" s="27"/>
      <c r="Z63" s="27"/>
    </row>
    <row r="64" spans="1:26" ht="24">
      <c r="A64" s="65"/>
      <c r="B64" s="66" t="s">
        <v>112</v>
      </c>
      <c r="C64" s="67" t="s">
        <v>81</v>
      </c>
      <c r="D64" s="68"/>
      <c r="E64" s="69"/>
      <c r="F64" s="68"/>
      <c r="G64" s="68">
        <v>7214</v>
      </c>
      <c r="H64" s="68"/>
      <c r="I64" s="68"/>
      <c r="J64" s="68">
        <v>83115</v>
      </c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27"/>
      <c r="W64" s="27"/>
      <c r="X64" s="27"/>
      <c r="Y64" s="27"/>
      <c r="Z64" s="27"/>
    </row>
    <row r="65" spans="1:26">
      <c r="A65" s="65"/>
      <c r="B65" s="66" t="s">
        <v>57</v>
      </c>
      <c r="C65" s="67" t="s">
        <v>58</v>
      </c>
      <c r="D65" s="68"/>
      <c r="E65" s="69"/>
      <c r="F65" s="68"/>
      <c r="G65" s="68">
        <v>79350</v>
      </c>
      <c r="H65" s="68"/>
      <c r="I65" s="68"/>
      <c r="J65" s="68">
        <v>611734</v>
      </c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27"/>
      <c r="W65" s="27"/>
      <c r="X65" s="27"/>
      <c r="Y65" s="27"/>
      <c r="Z65" s="27"/>
    </row>
    <row r="66" spans="1:26" ht="48">
      <c r="A66" s="60">
        <v>11</v>
      </c>
      <c r="B66" s="61" t="s">
        <v>82</v>
      </c>
      <c r="C66" s="62" t="s">
        <v>113</v>
      </c>
      <c r="D66" s="63">
        <v>130</v>
      </c>
      <c r="E66" s="64" t="s">
        <v>84</v>
      </c>
      <c r="F66" s="63"/>
      <c r="G66" s="63">
        <v>62375</v>
      </c>
      <c r="H66" s="63" t="s">
        <v>114</v>
      </c>
      <c r="I66" s="63"/>
      <c r="J66" s="63">
        <v>302908</v>
      </c>
      <c r="K66" s="64" t="s">
        <v>115</v>
      </c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27"/>
      <c r="W66" s="27"/>
      <c r="X66" s="27"/>
      <c r="Y66" s="27"/>
      <c r="Z66" s="27"/>
    </row>
    <row r="67" spans="1:26" ht="48">
      <c r="A67" s="70">
        <v>12</v>
      </c>
      <c r="B67" s="71" t="s">
        <v>87</v>
      </c>
      <c r="C67" s="72" t="s">
        <v>116</v>
      </c>
      <c r="D67" s="73">
        <v>127</v>
      </c>
      <c r="E67" s="74" t="s">
        <v>89</v>
      </c>
      <c r="F67" s="73"/>
      <c r="G67" s="73">
        <v>182807</v>
      </c>
      <c r="H67" s="73" t="s">
        <v>117</v>
      </c>
      <c r="I67" s="73"/>
      <c r="J67" s="73">
        <v>724203</v>
      </c>
      <c r="K67" s="74" t="s">
        <v>118</v>
      </c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27"/>
      <c r="W67" s="27"/>
      <c r="X67" s="27"/>
      <c r="Y67" s="27"/>
      <c r="Z67" s="27"/>
    </row>
    <row r="68" spans="1:26" ht="36">
      <c r="A68" s="103" t="s">
        <v>119</v>
      </c>
      <c r="B68" s="104"/>
      <c r="C68" s="104"/>
      <c r="D68" s="104"/>
      <c r="E68" s="104"/>
      <c r="F68" s="104"/>
      <c r="G68" s="75">
        <v>567328</v>
      </c>
      <c r="H68" s="75" t="s">
        <v>120</v>
      </c>
      <c r="I68" s="75" t="s">
        <v>121</v>
      </c>
      <c r="J68" s="75">
        <v>2632484</v>
      </c>
      <c r="K68" s="75" t="s">
        <v>122</v>
      </c>
      <c r="L68" s="75"/>
      <c r="M68" s="75"/>
      <c r="N68" s="75"/>
      <c r="O68" s="75"/>
      <c r="P68" s="75"/>
      <c r="Q68" s="75"/>
      <c r="R68" s="75"/>
      <c r="S68" s="75"/>
      <c r="T68" s="75"/>
      <c r="U68" s="75" t="s">
        <v>123</v>
      </c>
      <c r="V68" s="27"/>
      <c r="W68" s="27"/>
      <c r="X68" s="27"/>
      <c r="Y68" s="27"/>
      <c r="Z68" s="27"/>
    </row>
    <row r="69" spans="1:26">
      <c r="A69" s="103" t="s">
        <v>124</v>
      </c>
      <c r="B69" s="104"/>
      <c r="C69" s="104"/>
      <c r="D69" s="104"/>
      <c r="E69" s="104"/>
      <c r="F69" s="104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27"/>
      <c r="W69" s="27"/>
      <c r="X69" s="27"/>
      <c r="Y69" s="27"/>
      <c r="Z69" s="27"/>
    </row>
    <row r="70" spans="1:26">
      <c r="A70" s="103" t="s">
        <v>125</v>
      </c>
      <c r="B70" s="104"/>
      <c r="C70" s="104"/>
      <c r="D70" s="104"/>
      <c r="E70" s="104"/>
      <c r="F70" s="104"/>
      <c r="G70" s="75">
        <v>17097</v>
      </c>
      <c r="H70" s="75"/>
      <c r="I70" s="75"/>
      <c r="J70" s="75">
        <v>245474</v>
      </c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27"/>
      <c r="W70" s="27"/>
      <c r="X70" s="27"/>
      <c r="Y70" s="27"/>
      <c r="Z70" s="27"/>
    </row>
    <row r="71" spans="1:26">
      <c r="A71" s="103" t="s">
        <v>126</v>
      </c>
      <c r="B71" s="104"/>
      <c r="C71" s="104"/>
      <c r="D71" s="104"/>
      <c r="E71" s="104"/>
      <c r="F71" s="104"/>
      <c r="G71" s="75">
        <v>429656</v>
      </c>
      <c r="H71" s="75"/>
      <c r="I71" s="75"/>
      <c r="J71" s="75">
        <v>1801753</v>
      </c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27"/>
      <c r="W71" s="27"/>
      <c r="X71" s="27"/>
      <c r="Y71" s="27"/>
      <c r="Z71" s="27"/>
    </row>
    <row r="72" spans="1:26">
      <c r="A72" s="103" t="s">
        <v>127</v>
      </c>
      <c r="B72" s="104"/>
      <c r="C72" s="104"/>
      <c r="D72" s="104"/>
      <c r="E72" s="104"/>
      <c r="F72" s="104"/>
      <c r="G72" s="75">
        <v>130833</v>
      </c>
      <c r="H72" s="75"/>
      <c r="I72" s="75"/>
      <c r="J72" s="75">
        <v>732538</v>
      </c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27"/>
      <c r="W72" s="27"/>
      <c r="X72" s="27"/>
      <c r="Y72" s="27"/>
      <c r="Z72" s="27"/>
    </row>
    <row r="73" spans="1:26">
      <c r="A73" s="105" t="s">
        <v>128</v>
      </c>
      <c r="B73" s="106"/>
      <c r="C73" s="106"/>
      <c r="D73" s="106"/>
      <c r="E73" s="106"/>
      <c r="F73" s="106"/>
      <c r="G73" s="76">
        <v>23553</v>
      </c>
      <c r="H73" s="76"/>
      <c r="I73" s="76"/>
      <c r="J73" s="76">
        <v>288152</v>
      </c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27"/>
      <c r="W73" s="27"/>
      <c r="X73" s="27"/>
      <c r="Y73" s="27"/>
      <c r="Z73" s="27"/>
    </row>
    <row r="74" spans="1:26">
      <c r="A74" s="105" t="s">
        <v>129</v>
      </c>
      <c r="B74" s="106"/>
      <c r="C74" s="106"/>
      <c r="D74" s="106"/>
      <c r="E74" s="106"/>
      <c r="F74" s="106"/>
      <c r="G74" s="76">
        <v>13269</v>
      </c>
      <c r="H74" s="76"/>
      <c r="I74" s="76"/>
      <c r="J74" s="76">
        <v>152786</v>
      </c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27"/>
      <c r="W74" s="27"/>
      <c r="X74" s="27"/>
      <c r="Y74" s="27"/>
      <c r="Z74" s="27"/>
    </row>
    <row r="75" spans="1:26">
      <c r="A75" s="105" t="s">
        <v>130</v>
      </c>
      <c r="B75" s="106"/>
      <c r="C75" s="106"/>
      <c r="D75" s="106"/>
      <c r="E75" s="106"/>
      <c r="F75" s="10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27"/>
      <c r="W75" s="27"/>
      <c r="X75" s="27"/>
      <c r="Y75" s="27"/>
      <c r="Z75" s="27"/>
    </row>
    <row r="76" spans="1:26">
      <c r="A76" s="103" t="s">
        <v>131</v>
      </c>
      <c r="B76" s="104"/>
      <c r="C76" s="104"/>
      <c r="D76" s="104"/>
      <c r="E76" s="104"/>
      <c r="F76" s="104"/>
      <c r="G76" s="75">
        <v>10395</v>
      </c>
      <c r="H76" s="75"/>
      <c r="I76" s="75"/>
      <c r="J76" s="75">
        <v>81066</v>
      </c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27"/>
      <c r="W76" s="27"/>
      <c r="X76" s="27"/>
      <c r="Y76" s="27"/>
      <c r="Z76" s="27"/>
    </row>
    <row r="77" spans="1:26">
      <c r="A77" s="103" t="s">
        <v>132</v>
      </c>
      <c r="B77" s="104"/>
      <c r="C77" s="104"/>
      <c r="D77" s="104"/>
      <c r="E77" s="104"/>
      <c r="F77" s="104"/>
      <c r="G77" s="75">
        <v>24980</v>
      </c>
      <c r="H77" s="75"/>
      <c r="I77" s="75"/>
      <c r="J77" s="75">
        <v>117343</v>
      </c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27"/>
      <c r="W77" s="27"/>
      <c r="X77" s="27"/>
      <c r="Y77" s="27"/>
      <c r="Z77" s="27"/>
    </row>
    <row r="78" spans="1:26" ht="26.1" customHeight="1">
      <c r="A78" s="103" t="s">
        <v>133</v>
      </c>
      <c r="B78" s="104"/>
      <c r="C78" s="104"/>
      <c r="D78" s="104"/>
      <c r="E78" s="104"/>
      <c r="F78" s="104"/>
      <c r="G78" s="75">
        <v>846</v>
      </c>
      <c r="H78" s="75"/>
      <c r="I78" s="75"/>
      <c r="J78" s="75">
        <v>7033</v>
      </c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27"/>
      <c r="W78" s="27"/>
      <c r="X78" s="27"/>
      <c r="Y78" s="27"/>
      <c r="Z78" s="27"/>
    </row>
    <row r="79" spans="1:26">
      <c r="A79" s="103" t="s">
        <v>134</v>
      </c>
      <c r="B79" s="104"/>
      <c r="C79" s="104"/>
      <c r="D79" s="104"/>
      <c r="E79" s="104"/>
      <c r="F79" s="104"/>
      <c r="G79" s="75">
        <v>567929</v>
      </c>
      <c r="H79" s="75"/>
      <c r="I79" s="75"/>
      <c r="J79" s="75">
        <v>2867980</v>
      </c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27"/>
      <c r="W79" s="27"/>
      <c r="X79" s="27"/>
      <c r="Y79" s="27"/>
      <c r="Z79" s="27"/>
    </row>
    <row r="80" spans="1:26">
      <c r="A80" s="103" t="s">
        <v>135</v>
      </c>
      <c r="B80" s="104"/>
      <c r="C80" s="104"/>
      <c r="D80" s="104"/>
      <c r="E80" s="104"/>
      <c r="F80" s="104"/>
      <c r="G80" s="75">
        <v>604150</v>
      </c>
      <c r="H80" s="75"/>
      <c r="I80" s="75"/>
      <c r="J80" s="75">
        <v>3073422</v>
      </c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27"/>
      <c r="W80" s="27"/>
      <c r="X80" s="27"/>
      <c r="Y80" s="27"/>
      <c r="Z80" s="27"/>
    </row>
    <row r="81" spans="1:26">
      <c r="A81" s="103" t="s">
        <v>136</v>
      </c>
      <c r="B81" s="104"/>
      <c r="C81" s="104"/>
      <c r="D81" s="104"/>
      <c r="E81" s="104"/>
      <c r="F81" s="104"/>
      <c r="G81" s="75"/>
      <c r="H81" s="75"/>
      <c r="I81" s="75"/>
      <c r="J81" s="75">
        <v>614684</v>
      </c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27"/>
      <c r="W81" s="27"/>
      <c r="X81" s="27"/>
      <c r="Y81" s="27"/>
      <c r="Z81" s="27"/>
    </row>
    <row r="82" spans="1:26">
      <c r="A82" s="105" t="s">
        <v>137</v>
      </c>
      <c r="B82" s="106"/>
      <c r="C82" s="106"/>
      <c r="D82" s="106"/>
      <c r="E82" s="106"/>
      <c r="F82" s="106"/>
      <c r="G82" s="76">
        <v>604150</v>
      </c>
      <c r="H82" s="76"/>
      <c r="I82" s="76"/>
      <c r="J82" s="76">
        <v>3688106</v>
      </c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27"/>
      <c r="W82" s="27"/>
      <c r="X82" s="27"/>
      <c r="Y82" s="27"/>
      <c r="Z82" s="27"/>
    </row>
    <row r="83" spans="1:26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7"/>
      <c r="W83" s="27"/>
      <c r="X83" s="27"/>
      <c r="Y83" s="27"/>
      <c r="Z83" s="27"/>
    </row>
    <row r="84" spans="1:26">
      <c r="A84" s="28"/>
      <c r="B84" s="52" t="s">
        <v>40</v>
      </c>
      <c r="C84" s="53"/>
      <c r="D84" s="54"/>
      <c r="E84" s="54"/>
      <c r="F84" s="53"/>
      <c r="G84" s="55">
        <f>IF(ISBLANK(X24),"",ROUND(Y24/X24,2)*100)</f>
        <v>138</v>
      </c>
      <c r="H84" s="3"/>
      <c r="I84" s="3"/>
      <c r="J84" s="55">
        <f>IF(ISBLANK(X25),"",ROUND(Y25/X25,2)*100)</f>
        <v>117</v>
      </c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27"/>
      <c r="W84" s="27"/>
      <c r="X84" s="27"/>
      <c r="Y84" s="27"/>
      <c r="Z84" s="27"/>
    </row>
    <row r="85" spans="1:26">
      <c r="A85" s="28"/>
      <c r="B85" s="52" t="s">
        <v>41</v>
      </c>
      <c r="C85" s="53"/>
      <c r="D85" s="54"/>
      <c r="E85" s="54"/>
      <c r="F85" s="53"/>
      <c r="G85" s="21">
        <f>IF(ISBLANK(X24),"",ROUND(Z24/X24,2)*100)</f>
        <v>78</v>
      </c>
      <c r="H85" s="5"/>
      <c r="I85" s="5"/>
      <c r="J85" s="21">
        <f>IF(ISBLANK(X25),"",ROUND(Z25/X25,2)*100)</f>
        <v>62</v>
      </c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27"/>
      <c r="W85" s="27"/>
      <c r="X85" s="27"/>
      <c r="Y85" s="27"/>
      <c r="Z85" s="27"/>
    </row>
    <row r="86" spans="1:26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27"/>
      <c r="W86" s="27"/>
      <c r="X86" s="27"/>
      <c r="Y86" s="27"/>
      <c r="Z86" s="27"/>
    </row>
    <row r="87" spans="1:26">
      <c r="A87" s="57" t="s">
        <v>42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>
      <c r="A88" s="29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>
      <c r="A89" s="57" t="s">
        <v>43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>
      <c r="A90" s="22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5"/>
      <c r="W90" s="5"/>
      <c r="X90" s="5"/>
      <c r="Y90" s="5"/>
      <c r="Z90" s="5"/>
    </row>
    <row r="91" spans="1:26">
      <c r="V91" s="29"/>
      <c r="W91" s="29"/>
      <c r="X91" s="29"/>
      <c r="Y91" s="29"/>
      <c r="Z91" s="29"/>
    </row>
  </sheetData>
  <mergeCells count="45">
    <mergeCell ref="H4:U8"/>
    <mergeCell ref="H9:U9"/>
    <mergeCell ref="B10:U10"/>
    <mergeCell ref="G24:H24"/>
    <mergeCell ref="J21:K21"/>
    <mergeCell ref="J24:K24"/>
    <mergeCell ref="G22:H22"/>
    <mergeCell ref="G23:H23"/>
    <mergeCell ref="J22:K22"/>
    <mergeCell ref="J23:K23"/>
    <mergeCell ref="A15:U15"/>
    <mergeCell ref="A16:U16"/>
    <mergeCell ref="A17:U17"/>
    <mergeCell ref="A18:U18"/>
    <mergeCell ref="J20:U20"/>
    <mergeCell ref="G21:H21"/>
    <mergeCell ref="D30:F30"/>
    <mergeCell ref="D31:D32"/>
    <mergeCell ref="J30:U30"/>
    <mergeCell ref="G31:G32"/>
    <mergeCell ref="G25:H25"/>
    <mergeCell ref="J25:K25"/>
    <mergeCell ref="J31:J32"/>
    <mergeCell ref="G30:I30"/>
    <mergeCell ref="G20:I20"/>
    <mergeCell ref="A77:F77"/>
    <mergeCell ref="A34:U34"/>
    <mergeCell ref="A51:U51"/>
    <mergeCell ref="A68:F68"/>
    <mergeCell ref="A69:F69"/>
    <mergeCell ref="A70:F70"/>
    <mergeCell ref="A71:F71"/>
    <mergeCell ref="A72:F72"/>
    <mergeCell ref="A73:F73"/>
    <mergeCell ref="A74:F74"/>
    <mergeCell ref="A75:F75"/>
    <mergeCell ref="A76:F76"/>
    <mergeCell ref="A30:A32"/>
    <mergeCell ref="B30:B32"/>
    <mergeCell ref="C30:C32"/>
    <mergeCell ref="A78:F78"/>
    <mergeCell ref="A79:F79"/>
    <mergeCell ref="A80:F80"/>
    <mergeCell ref="A81:F81"/>
    <mergeCell ref="A82:F82"/>
  </mergeCells>
  <phoneticPr fontId="2" type="noConversion"/>
  <pageMargins left="0.78740157480314965" right="0.39370078740157483" top="0.39370078740157483" bottom="0.39370078740157483" header="0.23622047244094491" footer="0.23622047244094491"/>
  <pageSetup paperSize="9" scale="80" fitToHeight="30000" orientation="landscape" r:id="rId1"/>
  <headerFooter alignWithMargins="0">
    <oddHeader>&amp;LГРАНД-Смета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2:W64"/>
  <sheetViews>
    <sheetView showGridLines="0" tabSelected="1" workbookViewId="0">
      <selection activeCell="A7" sqref="A7:N7"/>
    </sheetView>
  </sheetViews>
  <sheetFormatPr defaultRowHeight="12.75"/>
  <cols>
    <col min="1" max="1" width="6" style="1" customWidth="1"/>
    <col min="2" max="2" width="16" style="1" customWidth="1"/>
    <col min="3" max="3" width="33.5703125" style="1" customWidth="1"/>
    <col min="4" max="6" width="11.5703125" style="1" customWidth="1"/>
    <col min="7" max="7" width="12.7109375" style="1" customWidth="1"/>
    <col min="8" max="10" width="11.5703125" style="1" customWidth="1"/>
    <col min="11" max="11" width="12.7109375" style="1" customWidth="1"/>
    <col min="12" max="12" width="12.7109375" style="1" hidden="1" customWidth="1"/>
    <col min="13" max="13" width="11.28515625" style="1" customWidth="1"/>
    <col min="14" max="14" width="15.28515625" style="1" customWidth="1"/>
    <col min="15" max="16" width="0" style="1" hidden="1" customWidth="1"/>
    <col min="17" max="16384" width="9.140625" style="1"/>
  </cols>
  <sheetData>
    <row r="2" spans="1:23" s="6" customFormat="1">
      <c r="A2" s="7" t="s">
        <v>1</v>
      </c>
      <c r="B2" s="5"/>
      <c r="C2" s="5"/>
      <c r="D2" s="5"/>
      <c r="L2" s="30"/>
    </row>
    <row r="3" spans="1:23" s="6" customFormat="1">
      <c r="A3" s="4"/>
      <c r="B3" s="5"/>
      <c r="C3" s="5"/>
      <c r="D3" s="5"/>
      <c r="L3" s="30"/>
    </row>
    <row r="4" spans="1:23" s="6" customFormat="1">
      <c r="A4" s="7" t="s">
        <v>3</v>
      </c>
      <c r="B4" s="5"/>
      <c r="C4" s="5"/>
      <c r="D4" s="5"/>
      <c r="L4" s="30"/>
    </row>
    <row r="5" spans="1:23" s="6" customFormat="1" ht="15">
      <c r="A5" s="122" t="s">
        <v>39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8"/>
      <c r="P5" s="8"/>
      <c r="Q5" s="8"/>
      <c r="R5" s="8"/>
      <c r="S5" s="8"/>
      <c r="T5" s="8"/>
      <c r="U5" s="8"/>
      <c r="V5" s="8"/>
      <c r="W5" s="8"/>
    </row>
    <row r="6" spans="1:23" s="6" customFormat="1" ht="12">
      <c r="A6" s="123" t="s">
        <v>35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9"/>
      <c r="P6" s="9"/>
      <c r="Q6" s="9"/>
      <c r="R6" s="9"/>
      <c r="S6" s="9"/>
      <c r="T6" s="9"/>
      <c r="U6" s="9"/>
      <c r="V6" s="9"/>
      <c r="W6" s="9"/>
    </row>
    <row r="7" spans="1:23" s="6" customFormat="1" ht="12">
      <c r="A7" s="123" t="s">
        <v>205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9"/>
      <c r="P7" s="9"/>
      <c r="Q7" s="9"/>
      <c r="R7" s="9"/>
      <c r="S7" s="9"/>
      <c r="T7" s="9"/>
      <c r="U7" s="9"/>
      <c r="V7" s="9"/>
      <c r="W7" s="9"/>
    </row>
    <row r="8" spans="1:23" s="6" customFormat="1" ht="12">
      <c r="A8" s="124" t="s">
        <v>5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7"/>
      <c r="P8" s="7"/>
      <c r="Q8" s="7"/>
      <c r="R8" s="7"/>
      <c r="S8" s="7"/>
      <c r="T8" s="7"/>
      <c r="U8" s="7"/>
      <c r="V8" s="7"/>
      <c r="W8" s="7"/>
    </row>
    <row r="9" spans="1:23" s="6" customFormat="1">
      <c r="L9" s="30"/>
    </row>
    <row r="10" spans="1:23" s="6" customFormat="1" ht="12.75" customHeight="1">
      <c r="G10" s="137" t="s">
        <v>21</v>
      </c>
      <c r="H10" s="138"/>
      <c r="I10" s="138"/>
      <c r="J10" s="137" t="s">
        <v>22</v>
      </c>
      <c r="K10" s="138"/>
      <c r="L10" s="138"/>
      <c r="M10" s="139"/>
      <c r="N10" s="31"/>
      <c r="O10" s="31"/>
      <c r="P10" s="31"/>
      <c r="Q10" s="31"/>
      <c r="R10" s="31"/>
      <c r="S10" s="31"/>
      <c r="T10" s="31"/>
      <c r="U10" s="31"/>
      <c r="V10" s="31"/>
      <c r="W10" s="31"/>
    </row>
    <row r="11" spans="1:23" s="6" customFormat="1">
      <c r="D11" s="4" t="s">
        <v>6</v>
      </c>
      <c r="G11" s="115">
        <f>604150/1000</f>
        <v>604.15</v>
      </c>
      <c r="H11" s="116"/>
      <c r="I11" s="32" t="s">
        <v>7</v>
      </c>
      <c r="J11" s="117">
        <f>3688106/1000</f>
        <v>3688.1060000000002</v>
      </c>
      <c r="K11" s="118"/>
      <c r="L11" s="33"/>
      <c r="M11" s="10" t="s">
        <v>7</v>
      </c>
      <c r="N11" s="34"/>
      <c r="O11" s="34"/>
      <c r="P11" s="34"/>
      <c r="Q11" s="34"/>
      <c r="R11" s="34"/>
      <c r="S11" s="34"/>
      <c r="T11" s="34"/>
      <c r="U11" s="34"/>
      <c r="V11" s="34"/>
      <c r="W11" s="35"/>
    </row>
    <row r="12" spans="1:23" s="6" customFormat="1">
      <c r="D12" s="12" t="s">
        <v>37</v>
      </c>
      <c r="F12" s="13"/>
      <c r="G12" s="115">
        <f>0/1000</f>
        <v>0</v>
      </c>
      <c r="H12" s="116"/>
      <c r="I12" s="10" t="s">
        <v>7</v>
      </c>
      <c r="J12" s="117">
        <f>0/1000</f>
        <v>0</v>
      </c>
      <c r="K12" s="118"/>
      <c r="L12" s="33"/>
      <c r="M12" s="10" t="s">
        <v>7</v>
      </c>
      <c r="N12" s="34"/>
      <c r="O12" s="34"/>
      <c r="P12" s="34"/>
      <c r="Q12" s="34"/>
      <c r="R12" s="34"/>
      <c r="S12" s="34"/>
      <c r="T12" s="34"/>
    </row>
    <row r="13" spans="1:23" s="6" customFormat="1">
      <c r="D13" s="12" t="s">
        <v>38</v>
      </c>
      <c r="F13" s="13"/>
      <c r="G13" s="115">
        <f>0/1000</f>
        <v>0</v>
      </c>
      <c r="H13" s="116"/>
      <c r="I13" s="10" t="s">
        <v>7</v>
      </c>
      <c r="J13" s="117">
        <f>0/1000</f>
        <v>0</v>
      </c>
      <c r="K13" s="118"/>
      <c r="L13" s="33"/>
      <c r="M13" s="10" t="s">
        <v>7</v>
      </c>
      <c r="N13" s="34"/>
      <c r="O13" s="34"/>
      <c r="P13" s="34"/>
      <c r="Q13" s="34"/>
      <c r="R13" s="34"/>
      <c r="S13" s="34"/>
      <c r="T13" s="34"/>
    </row>
    <row r="14" spans="1:23" s="6" customFormat="1">
      <c r="D14" s="4" t="s">
        <v>8</v>
      </c>
      <c r="G14" s="115">
        <f>(O14+O15)/1000</f>
        <v>1.2961999999999998</v>
      </c>
      <c r="H14" s="116"/>
      <c r="I14" s="32" t="s">
        <v>9</v>
      </c>
      <c r="J14" s="117">
        <f>(P14+P15)/1000</f>
        <v>1.2961999999999998</v>
      </c>
      <c r="K14" s="118"/>
      <c r="L14" s="14">
        <v>6839</v>
      </c>
      <c r="M14" s="10" t="s">
        <v>9</v>
      </c>
      <c r="N14" s="34"/>
      <c r="O14" s="14">
        <v>669.4</v>
      </c>
      <c r="P14" s="15">
        <v>669.4</v>
      </c>
      <c r="Q14" s="34"/>
      <c r="R14" s="34"/>
      <c r="S14" s="34"/>
      <c r="T14" s="34"/>
      <c r="U14" s="34"/>
      <c r="V14" s="34"/>
      <c r="W14" s="35"/>
    </row>
    <row r="15" spans="1:23" s="6" customFormat="1">
      <c r="D15" s="4" t="s">
        <v>10</v>
      </c>
      <c r="G15" s="115">
        <f>17097/1000</f>
        <v>17.097000000000001</v>
      </c>
      <c r="H15" s="116"/>
      <c r="I15" s="32" t="s">
        <v>7</v>
      </c>
      <c r="J15" s="117">
        <f>245474/1000</f>
        <v>245.47399999999999</v>
      </c>
      <c r="K15" s="118"/>
      <c r="L15" s="15">
        <v>98193</v>
      </c>
      <c r="M15" s="10" t="s">
        <v>7</v>
      </c>
      <c r="N15" s="34"/>
      <c r="O15" s="14">
        <v>626.79999999999995</v>
      </c>
      <c r="P15" s="15">
        <v>626.79999999999995</v>
      </c>
      <c r="Q15" s="34"/>
      <c r="R15" s="34"/>
      <c r="S15" s="34"/>
      <c r="T15" s="34"/>
      <c r="U15" s="34"/>
      <c r="V15" s="34"/>
      <c r="W15" s="35"/>
    </row>
    <row r="16" spans="1:23" s="6" customFormat="1">
      <c r="F16" s="5"/>
      <c r="G16" s="16"/>
      <c r="H16" s="16"/>
      <c r="I16" s="17"/>
      <c r="J16" s="18"/>
      <c r="K16" s="36"/>
      <c r="L16" s="14">
        <v>10258</v>
      </c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7"/>
    </row>
    <row r="17" spans="1:23" s="6" customFormat="1">
      <c r="B17" s="5"/>
      <c r="C17" s="5"/>
      <c r="D17" s="5"/>
      <c r="F17" s="13"/>
      <c r="G17" s="19"/>
      <c r="H17" s="19"/>
      <c r="I17" s="20"/>
      <c r="J17" s="21"/>
      <c r="K17" s="21"/>
      <c r="L17" s="15">
        <v>147281</v>
      </c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0"/>
    </row>
    <row r="18" spans="1:23" s="6" customFormat="1" ht="12">
      <c r="A18" s="4" t="str">
        <f>"Составлена в базисных ценах на 01.2000 г. и текущих ценах на " &amp; IF(LEN(L18)&gt;3,MID(L18,4,LEN(L18)),L18)</f>
        <v xml:space="preserve">Составлена в базисных ценах на 01.2000 г. и текущих ценах на </v>
      </c>
    </row>
    <row r="19" spans="1:23" s="6" customFormat="1" ht="13.5" thickBot="1">
      <c r="A19" s="22"/>
      <c r="L19" s="30"/>
    </row>
    <row r="20" spans="1:23" s="24" customFormat="1" ht="23.25" customHeight="1" thickBot="1">
      <c r="A20" s="128" t="s">
        <v>11</v>
      </c>
      <c r="B20" s="128" t="s">
        <v>0</v>
      </c>
      <c r="C20" s="128" t="s">
        <v>23</v>
      </c>
      <c r="D20" s="38" t="s">
        <v>24</v>
      </c>
      <c r="E20" s="128" t="s">
        <v>25</v>
      </c>
      <c r="F20" s="132" t="s">
        <v>26</v>
      </c>
      <c r="G20" s="133"/>
      <c r="H20" s="132" t="s">
        <v>27</v>
      </c>
      <c r="I20" s="136"/>
      <c r="J20" s="136"/>
      <c r="K20" s="133"/>
      <c r="L20" s="39"/>
      <c r="M20" s="128" t="s">
        <v>28</v>
      </c>
      <c r="N20" s="128" t="s">
        <v>29</v>
      </c>
    </row>
    <row r="21" spans="1:23" s="24" customFormat="1" ht="19.5" customHeight="1" thickBot="1">
      <c r="A21" s="129"/>
      <c r="B21" s="129"/>
      <c r="C21" s="129"/>
      <c r="D21" s="128" t="s">
        <v>34</v>
      </c>
      <c r="E21" s="129"/>
      <c r="F21" s="134"/>
      <c r="G21" s="135"/>
      <c r="H21" s="130" t="s">
        <v>30</v>
      </c>
      <c r="I21" s="131"/>
      <c r="J21" s="130" t="s">
        <v>31</v>
      </c>
      <c r="K21" s="131"/>
      <c r="L21" s="40"/>
      <c r="M21" s="129"/>
      <c r="N21" s="129"/>
    </row>
    <row r="22" spans="1:23" s="24" customFormat="1" ht="19.5" customHeight="1">
      <c r="A22" s="129"/>
      <c r="B22" s="129"/>
      <c r="C22" s="129"/>
      <c r="D22" s="129"/>
      <c r="E22" s="129"/>
      <c r="F22" s="77" t="s">
        <v>32</v>
      </c>
      <c r="G22" s="77" t="s">
        <v>33</v>
      </c>
      <c r="H22" s="77" t="s">
        <v>32</v>
      </c>
      <c r="I22" s="77" t="s">
        <v>33</v>
      </c>
      <c r="J22" s="77" t="s">
        <v>32</v>
      </c>
      <c r="K22" s="77" t="s">
        <v>33</v>
      </c>
      <c r="L22" s="40"/>
      <c r="M22" s="129"/>
      <c r="N22" s="129"/>
    </row>
    <row r="23" spans="1:23">
      <c r="A23" s="78">
        <v>1</v>
      </c>
      <c r="B23" s="78">
        <v>2</v>
      </c>
      <c r="C23" s="78">
        <v>3</v>
      </c>
      <c r="D23" s="78">
        <v>4</v>
      </c>
      <c r="E23" s="78">
        <v>5</v>
      </c>
      <c r="F23" s="78">
        <v>6</v>
      </c>
      <c r="G23" s="78">
        <v>7</v>
      </c>
      <c r="H23" s="78">
        <v>8</v>
      </c>
      <c r="I23" s="78">
        <v>9</v>
      </c>
      <c r="J23" s="78">
        <v>10</v>
      </c>
      <c r="K23" s="78">
        <v>11</v>
      </c>
      <c r="L23" s="79"/>
      <c r="M23" s="78">
        <v>12</v>
      </c>
      <c r="N23" s="78">
        <v>13</v>
      </c>
    </row>
    <row r="24" spans="1:23" s="5" customFormat="1" ht="17.850000000000001" customHeight="1">
      <c r="A24" s="127" t="s">
        <v>138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</row>
    <row r="25" spans="1:23" s="5" customFormat="1" ht="17.850000000000001" customHeight="1">
      <c r="A25" s="127" t="s">
        <v>139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</row>
    <row r="26" spans="1:23" ht="24">
      <c r="A26" s="80">
        <v>1</v>
      </c>
      <c r="B26" s="81" t="s">
        <v>140</v>
      </c>
      <c r="C26" s="61" t="s">
        <v>141</v>
      </c>
      <c r="D26" s="82" t="s">
        <v>142</v>
      </c>
      <c r="E26" s="83">
        <v>24.59</v>
      </c>
      <c r="F26" s="63" t="s">
        <v>143</v>
      </c>
      <c r="G26" s="63">
        <v>242.45</v>
      </c>
      <c r="H26" s="84"/>
      <c r="I26" s="84"/>
      <c r="J26" s="63" t="s">
        <v>144</v>
      </c>
      <c r="K26" s="63">
        <v>3482.93</v>
      </c>
      <c r="L26" s="85"/>
      <c r="M26" s="84">
        <f>IF(ISNUMBER(K26/G26),IF(NOT(K26/G26=0),K26/G26, " "), " ")</f>
        <v>14.365559909259641</v>
      </c>
      <c r="N26" s="82"/>
    </row>
    <row r="27" spans="1:23" s="5" customFormat="1" ht="24">
      <c r="A27" s="80">
        <v>2</v>
      </c>
      <c r="B27" s="81" t="s">
        <v>145</v>
      </c>
      <c r="C27" s="61" t="s">
        <v>146</v>
      </c>
      <c r="D27" s="82" t="s">
        <v>142</v>
      </c>
      <c r="E27" s="83">
        <v>644.80999999999995</v>
      </c>
      <c r="F27" s="63" t="s">
        <v>147</v>
      </c>
      <c r="G27" s="63">
        <v>6596.41</v>
      </c>
      <c r="H27" s="84"/>
      <c r="I27" s="84"/>
      <c r="J27" s="63" t="s">
        <v>148</v>
      </c>
      <c r="K27" s="63">
        <v>94709.69</v>
      </c>
      <c r="L27" s="85"/>
      <c r="M27" s="84">
        <f>IF(ISNUMBER(K27/G27),IF(NOT(K27/G27=0),K27/G27, " "), " ")</f>
        <v>14.357762783089591</v>
      </c>
      <c r="N27" s="82"/>
    </row>
    <row r="28" spans="1:23" s="5" customFormat="1" ht="24">
      <c r="A28" s="80">
        <v>3</v>
      </c>
      <c r="B28" s="81">
        <v>2</v>
      </c>
      <c r="C28" s="61" t="s">
        <v>149</v>
      </c>
      <c r="D28" s="82" t="s">
        <v>142</v>
      </c>
      <c r="E28" s="83">
        <v>626.79999999999995</v>
      </c>
      <c r="F28" s="63" t="s">
        <v>150</v>
      </c>
      <c r="G28" s="63"/>
      <c r="H28" s="84"/>
      <c r="I28" s="84"/>
      <c r="J28" s="63" t="s">
        <v>150</v>
      </c>
      <c r="K28" s="63"/>
      <c r="L28" s="85"/>
      <c r="M28" s="84" t="str">
        <f>IF(ISNUMBER(K28/G28),IF(NOT(K28/G28=0),K28/G28, " "), " ")</f>
        <v xml:space="preserve"> </v>
      </c>
      <c r="N28" s="82"/>
    </row>
    <row r="29" spans="1:23" s="5" customFormat="1" ht="24">
      <c r="A29" s="86"/>
      <c r="B29" s="87" t="s">
        <v>58</v>
      </c>
      <c r="C29" s="88" t="s">
        <v>151</v>
      </c>
      <c r="D29" s="89" t="s">
        <v>152</v>
      </c>
      <c r="E29" s="90"/>
      <c r="F29" s="91" t="s">
        <v>150</v>
      </c>
      <c r="G29" s="91">
        <v>6839</v>
      </c>
      <c r="H29" s="92"/>
      <c r="I29" s="92"/>
      <c r="J29" s="91" t="s">
        <v>150</v>
      </c>
      <c r="K29" s="91">
        <v>98193</v>
      </c>
      <c r="L29" s="93"/>
      <c r="M29" s="92">
        <f>IF(ISNUMBER(K29/G29),IF(NOT(K29/G29=0),K29/G29, " "), " ")</f>
        <v>14.357800848077204</v>
      </c>
      <c r="N29" s="89"/>
    </row>
    <row r="30" spans="1:23" s="5" customFormat="1" ht="17.850000000000001" customHeight="1">
      <c r="A30" s="127" t="s">
        <v>153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</row>
    <row r="31" spans="1:23" ht="36">
      <c r="A31" s="80">
        <v>5</v>
      </c>
      <c r="B31" s="81">
        <v>30101</v>
      </c>
      <c r="C31" s="61" t="s">
        <v>154</v>
      </c>
      <c r="D31" s="82" t="s">
        <v>155</v>
      </c>
      <c r="E31" s="83">
        <v>65.569999999999993</v>
      </c>
      <c r="F31" s="63" t="s">
        <v>156</v>
      </c>
      <c r="G31" s="63">
        <v>7314.34</v>
      </c>
      <c r="H31" s="84"/>
      <c r="I31" s="84"/>
      <c r="J31" s="63" t="s">
        <v>157</v>
      </c>
      <c r="K31" s="63">
        <v>35407.800000000003</v>
      </c>
      <c r="L31" s="85"/>
      <c r="M31" s="84">
        <f t="shared" ref="M31:M37" si="0">IF(ISNUMBER(K31/G31),IF(NOT(K31/G31=0),K31/G31, " "), " ")</f>
        <v>4.8408742278865899</v>
      </c>
      <c r="N31" s="82" t="s">
        <v>158</v>
      </c>
    </row>
    <row r="32" spans="1:23" ht="48">
      <c r="A32" s="80">
        <v>6</v>
      </c>
      <c r="B32" s="81">
        <v>60247</v>
      </c>
      <c r="C32" s="61" t="s">
        <v>159</v>
      </c>
      <c r="D32" s="82" t="s">
        <v>155</v>
      </c>
      <c r="E32" s="83">
        <v>54.5</v>
      </c>
      <c r="F32" s="63" t="s">
        <v>160</v>
      </c>
      <c r="G32" s="63">
        <v>6709.5</v>
      </c>
      <c r="H32" s="84"/>
      <c r="I32" s="84"/>
      <c r="J32" s="63" t="s">
        <v>161</v>
      </c>
      <c r="K32" s="63">
        <v>41801.5</v>
      </c>
      <c r="L32" s="85"/>
      <c r="M32" s="84">
        <f t="shared" si="0"/>
        <v>6.2301959907593707</v>
      </c>
      <c r="N32" s="82" t="s">
        <v>158</v>
      </c>
    </row>
    <row r="33" spans="1:14" ht="36">
      <c r="A33" s="80">
        <v>7</v>
      </c>
      <c r="B33" s="81">
        <v>70149</v>
      </c>
      <c r="C33" s="61" t="s">
        <v>162</v>
      </c>
      <c r="D33" s="82" t="s">
        <v>155</v>
      </c>
      <c r="E33" s="83">
        <v>89.64</v>
      </c>
      <c r="F33" s="63" t="s">
        <v>163</v>
      </c>
      <c r="G33" s="63">
        <v>7884.74</v>
      </c>
      <c r="H33" s="84"/>
      <c r="I33" s="84"/>
      <c r="J33" s="63" t="s">
        <v>164</v>
      </c>
      <c r="K33" s="63">
        <v>66064.679999999993</v>
      </c>
      <c r="L33" s="85"/>
      <c r="M33" s="84">
        <f t="shared" si="0"/>
        <v>8.3788025984369803</v>
      </c>
      <c r="N33" s="82" t="s">
        <v>158</v>
      </c>
    </row>
    <row r="34" spans="1:14" ht="36">
      <c r="A34" s="80">
        <v>8</v>
      </c>
      <c r="B34" s="81">
        <v>120202</v>
      </c>
      <c r="C34" s="61" t="s">
        <v>165</v>
      </c>
      <c r="D34" s="82" t="s">
        <v>155</v>
      </c>
      <c r="E34" s="83">
        <v>63.91</v>
      </c>
      <c r="F34" s="63" t="s">
        <v>166</v>
      </c>
      <c r="G34" s="63">
        <v>9893.26</v>
      </c>
      <c r="H34" s="84"/>
      <c r="I34" s="84"/>
      <c r="J34" s="63" t="s">
        <v>167</v>
      </c>
      <c r="K34" s="63">
        <v>70748.37</v>
      </c>
      <c r="L34" s="85"/>
      <c r="M34" s="84">
        <f t="shared" si="0"/>
        <v>7.1511685733519581</v>
      </c>
      <c r="N34" s="82" t="s">
        <v>158</v>
      </c>
    </row>
    <row r="35" spans="1:14" ht="36">
      <c r="A35" s="80">
        <v>9</v>
      </c>
      <c r="B35" s="81">
        <v>120911</v>
      </c>
      <c r="C35" s="61" t="s">
        <v>168</v>
      </c>
      <c r="D35" s="82" t="s">
        <v>155</v>
      </c>
      <c r="E35" s="83">
        <v>325.47000000000003</v>
      </c>
      <c r="F35" s="63" t="s">
        <v>169</v>
      </c>
      <c r="G35" s="63">
        <v>70695.34</v>
      </c>
      <c r="H35" s="84"/>
      <c r="I35" s="84"/>
      <c r="J35" s="63" t="s">
        <v>170</v>
      </c>
      <c r="K35" s="63">
        <v>380799.9</v>
      </c>
      <c r="L35" s="85"/>
      <c r="M35" s="84">
        <f t="shared" si="0"/>
        <v>5.3864922355561209</v>
      </c>
      <c r="N35" s="82" t="s">
        <v>158</v>
      </c>
    </row>
    <row r="36" spans="1:14" ht="36">
      <c r="A36" s="80">
        <v>10</v>
      </c>
      <c r="B36" s="81">
        <v>121601</v>
      </c>
      <c r="C36" s="61" t="s">
        <v>171</v>
      </c>
      <c r="D36" s="82" t="s">
        <v>155</v>
      </c>
      <c r="E36" s="83">
        <v>27.72</v>
      </c>
      <c r="F36" s="63" t="s">
        <v>172</v>
      </c>
      <c r="G36" s="63">
        <v>3356.06</v>
      </c>
      <c r="H36" s="84"/>
      <c r="I36" s="84"/>
      <c r="J36" s="63" t="s">
        <v>173</v>
      </c>
      <c r="K36" s="63">
        <v>20374.2</v>
      </c>
      <c r="L36" s="85"/>
      <c r="M36" s="84">
        <f t="shared" si="0"/>
        <v>6.0708688164097184</v>
      </c>
      <c r="N36" s="82" t="s">
        <v>158</v>
      </c>
    </row>
    <row r="37" spans="1:14" ht="24">
      <c r="A37" s="86"/>
      <c r="B37" s="87" t="s">
        <v>58</v>
      </c>
      <c r="C37" s="88" t="s">
        <v>174</v>
      </c>
      <c r="D37" s="89" t="s">
        <v>152</v>
      </c>
      <c r="E37" s="90"/>
      <c r="F37" s="91" t="s">
        <v>150</v>
      </c>
      <c r="G37" s="91">
        <v>130833</v>
      </c>
      <c r="H37" s="92"/>
      <c r="I37" s="92"/>
      <c r="J37" s="91" t="s">
        <v>150</v>
      </c>
      <c r="K37" s="91">
        <v>732538</v>
      </c>
      <c r="L37" s="93"/>
      <c r="M37" s="92">
        <f t="shared" si="0"/>
        <v>5.5990308255562438</v>
      </c>
      <c r="N37" s="89"/>
    </row>
    <row r="38" spans="1:14" ht="17.850000000000001" customHeight="1">
      <c r="A38" s="127" t="s">
        <v>175</v>
      </c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</row>
    <row r="39" spans="1:14" ht="48">
      <c r="A39" s="80">
        <v>12</v>
      </c>
      <c r="B39" s="81" t="s">
        <v>176</v>
      </c>
      <c r="C39" s="61" t="s">
        <v>177</v>
      </c>
      <c r="D39" s="82" t="s">
        <v>178</v>
      </c>
      <c r="E39" s="83">
        <v>0.06</v>
      </c>
      <c r="F39" s="63" t="s">
        <v>179</v>
      </c>
      <c r="G39" s="63">
        <v>7.32</v>
      </c>
      <c r="H39" s="84">
        <v>382.6</v>
      </c>
      <c r="I39" s="84">
        <v>22.95</v>
      </c>
      <c r="J39" s="63" t="s">
        <v>180</v>
      </c>
      <c r="K39" s="63">
        <v>32.89</v>
      </c>
      <c r="L39" s="85"/>
      <c r="M39" s="84">
        <f>IF(ISNUMBER(K39/G39),IF(NOT(K39/G39=0),K39/G39, " "), " ")</f>
        <v>4.4931693989071038</v>
      </c>
      <c r="N39" s="82" t="s">
        <v>181</v>
      </c>
    </row>
    <row r="40" spans="1:14" ht="36">
      <c r="A40" s="80">
        <v>13</v>
      </c>
      <c r="B40" s="81" t="s">
        <v>182</v>
      </c>
      <c r="C40" s="61" t="s">
        <v>183</v>
      </c>
      <c r="D40" s="82" t="s">
        <v>178</v>
      </c>
      <c r="E40" s="83">
        <v>186.57</v>
      </c>
      <c r="F40" s="63" t="s">
        <v>184</v>
      </c>
      <c r="G40" s="63">
        <v>580.24</v>
      </c>
      <c r="H40" s="84">
        <v>22.92</v>
      </c>
      <c r="I40" s="84">
        <v>4276.18</v>
      </c>
      <c r="J40" s="63" t="s">
        <v>185</v>
      </c>
      <c r="K40" s="63">
        <v>4276.18</v>
      </c>
      <c r="L40" s="85"/>
      <c r="M40" s="84">
        <f>IF(ISNUMBER(K40/G40),IF(NOT(K40/G40=0),K40/G40, " "), " ")</f>
        <v>7.3696746173996974</v>
      </c>
      <c r="N40" s="82" t="s">
        <v>186</v>
      </c>
    </row>
    <row r="41" spans="1:14" ht="36">
      <c r="A41" s="80">
        <v>14</v>
      </c>
      <c r="B41" s="81" t="s">
        <v>187</v>
      </c>
      <c r="C41" s="61" t="s">
        <v>188</v>
      </c>
      <c r="D41" s="82" t="s">
        <v>178</v>
      </c>
      <c r="E41" s="83">
        <v>839.66399999999999</v>
      </c>
      <c r="F41" s="63" t="s">
        <v>189</v>
      </c>
      <c r="G41" s="63">
        <v>109156.32</v>
      </c>
      <c r="H41" s="84">
        <v>441.99</v>
      </c>
      <c r="I41" s="84">
        <v>371123.09</v>
      </c>
      <c r="J41" s="63" t="s">
        <v>190</v>
      </c>
      <c r="K41" s="63">
        <v>530088.28</v>
      </c>
      <c r="L41" s="85"/>
      <c r="M41" s="84">
        <f>IF(ISNUMBER(K41/G41),IF(NOT(K41/G41=0),K41/G41, " "), " ")</f>
        <v>4.8562307706965573</v>
      </c>
      <c r="N41" s="82" t="s">
        <v>191</v>
      </c>
    </row>
    <row r="42" spans="1:14" ht="36">
      <c r="A42" s="80">
        <v>15</v>
      </c>
      <c r="B42" s="81" t="s">
        <v>192</v>
      </c>
      <c r="C42" s="61" t="s">
        <v>193</v>
      </c>
      <c r="D42" s="82" t="s">
        <v>178</v>
      </c>
      <c r="E42" s="83">
        <v>2518.9920000000002</v>
      </c>
      <c r="F42" s="63" t="s">
        <v>194</v>
      </c>
      <c r="G42" s="63">
        <v>319911.99</v>
      </c>
      <c r="H42" s="84">
        <v>316.31</v>
      </c>
      <c r="I42" s="84">
        <v>796782.36</v>
      </c>
      <c r="J42" s="63" t="s">
        <v>195</v>
      </c>
      <c r="K42" s="63">
        <v>1267355.25</v>
      </c>
      <c r="L42" s="85"/>
      <c r="M42" s="84">
        <f>IF(ISNUMBER(K42/G42),IF(NOT(K42/G42=0),K42/G42, " "), " ")</f>
        <v>3.961574713095311</v>
      </c>
      <c r="N42" s="82" t="s">
        <v>196</v>
      </c>
    </row>
    <row r="43" spans="1:14" ht="24">
      <c r="A43" s="94"/>
      <c r="B43" s="95" t="s">
        <v>58</v>
      </c>
      <c r="C43" s="96" t="s">
        <v>197</v>
      </c>
      <c r="D43" s="97" t="s">
        <v>152</v>
      </c>
      <c r="E43" s="98"/>
      <c r="F43" s="99" t="s">
        <v>150</v>
      </c>
      <c r="G43" s="99">
        <v>429656</v>
      </c>
      <c r="H43" s="100"/>
      <c r="I43" s="100"/>
      <c r="J43" s="99" t="s">
        <v>150</v>
      </c>
      <c r="K43" s="99">
        <v>1801753</v>
      </c>
      <c r="L43" s="101"/>
      <c r="M43" s="100">
        <f>IF(ISNUMBER(K43/G43),IF(NOT(K43/G43=0),K43/G43, " "), " ")</f>
        <v>4.1934780382445496</v>
      </c>
      <c r="N43" s="97"/>
    </row>
    <row r="44" spans="1:14">
      <c r="A44" s="126" t="s">
        <v>119</v>
      </c>
      <c r="B44" s="104"/>
      <c r="C44" s="104"/>
      <c r="D44" s="104"/>
      <c r="E44" s="104"/>
      <c r="F44" s="104"/>
      <c r="G44" s="63">
        <v>567328</v>
      </c>
      <c r="H44" s="84"/>
      <c r="I44" s="84"/>
      <c r="J44" s="84"/>
      <c r="K44" s="63">
        <v>2632484</v>
      </c>
      <c r="L44" s="85"/>
      <c r="M44" s="84">
        <f t="shared" ref="M44:M58" ca="1" si="1">IF(ISNUMBER(INDIRECT("K" &amp; ROW())/INDIRECT("G" &amp; ROW())),INDIRECT("K" &amp; ROW())/INDIRECT("G" &amp; ROW()), " ")</f>
        <v>4.6401446782108406</v>
      </c>
      <c r="N44" s="82" t="s">
        <v>198</v>
      </c>
    </row>
    <row r="45" spans="1:14">
      <c r="A45" s="126" t="s">
        <v>124</v>
      </c>
      <c r="B45" s="104"/>
      <c r="C45" s="104"/>
      <c r="D45" s="104"/>
      <c r="E45" s="104"/>
      <c r="F45" s="104"/>
      <c r="G45" s="63"/>
      <c r="H45" s="84"/>
      <c r="I45" s="84"/>
      <c r="J45" s="84"/>
      <c r="K45" s="63"/>
      <c r="L45" s="85"/>
      <c r="M45" s="84" t="str">
        <f t="shared" ca="1" si="1"/>
        <v xml:space="preserve"> </v>
      </c>
      <c r="N45" s="82" t="s">
        <v>198</v>
      </c>
    </row>
    <row r="46" spans="1:14">
      <c r="A46" s="126" t="s">
        <v>125</v>
      </c>
      <c r="B46" s="104"/>
      <c r="C46" s="104"/>
      <c r="D46" s="104"/>
      <c r="E46" s="104"/>
      <c r="F46" s="104"/>
      <c r="G46" s="63">
        <v>17097</v>
      </c>
      <c r="H46" s="84"/>
      <c r="I46" s="84"/>
      <c r="J46" s="84"/>
      <c r="K46" s="63">
        <v>245474</v>
      </c>
      <c r="L46" s="85"/>
      <c r="M46" s="84">
        <f t="shared" ca="1" si="1"/>
        <v>14.357723577235772</v>
      </c>
      <c r="N46" s="82" t="s">
        <v>198</v>
      </c>
    </row>
    <row r="47" spans="1:14">
      <c r="A47" s="126" t="s">
        <v>126</v>
      </c>
      <c r="B47" s="104"/>
      <c r="C47" s="104"/>
      <c r="D47" s="104"/>
      <c r="E47" s="104"/>
      <c r="F47" s="104"/>
      <c r="G47" s="63">
        <v>429656</v>
      </c>
      <c r="H47" s="84"/>
      <c r="I47" s="84"/>
      <c r="J47" s="84"/>
      <c r="K47" s="63">
        <v>1801753</v>
      </c>
      <c r="L47" s="85"/>
      <c r="M47" s="84">
        <f t="shared" ca="1" si="1"/>
        <v>4.1934780382445496</v>
      </c>
      <c r="N47" s="82" t="s">
        <v>198</v>
      </c>
    </row>
    <row r="48" spans="1:14">
      <c r="A48" s="126" t="s">
        <v>127</v>
      </c>
      <c r="B48" s="104"/>
      <c r="C48" s="104"/>
      <c r="D48" s="104"/>
      <c r="E48" s="104"/>
      <c r="F48" s="104"/>
      <c r="G48" s="63">
        <v>130833</v>
      </c>
      <c r="H48" s="84"/>
      <c r="I48" s="84"/>
      <c r="J48" s="84"/>
      <c r="K48" s="63">
        <v>732538</v>
      </c>
      <c r="L48" s="85"/>
      <c r="M48" s="84">
        <f t="shared" ca="1" si="1"/>
        <v>5.5990308255562438</v>
      </c>
      <c r="N48" s="82" t="s">
        <v>198</v>
      </c>
    </row>
    <row r="49" spans="1:14">
      <c r="A49" s="125" t="s">
        <v>128</v>
      </c>
      <c r="B49" s="106"/>
      <c r="C49" s="106"/>
      <c r="D49" s="106"/>
      <c r="E49" s="106"/>
      <c r="F49" s="106"/>
      <c r="G49" s="91">
        <v>23553</v>
      </c>
      <c r="H49" s="92"/>
      <c r="I49" s="92"/>
      <c r="J49" s="92"/>
      <c r="K49" s="91">
        <v>288152</v>
      </c>
      <c r="L49" s="93"/>
      <c r="M49" s="92">
        <f t="shared" ca="1" si="1"/>
        <v>12.234195219292658</v>
      </c>
      <c r="N49" s="89" t="s">
        <v>198</v>
      </c>
    </row>
    <row r="50" spans="1:14">
      <c r="A50" s="125" t="s">
        <v>129</v>
      </c>
      <c r="B50" s="106"/>
      <c r="C50" s="106"/>
      <c r="D50" s="106"/>
      <c r="E50" s="106"/>
      <c r="F50" s="106"/>
      <c r="G50" s="91">
        <v>13269</v>
      </c>
      <c r="H50" s="92"/>
      <c r="I50" s="92"/>
      <c r="J50" s="92"/>
      <c r="K50" s="91">
        <v>152786</v>
      </c>
      <c r="L50" s="93"/>
      <c r="M50" s="92">
        <f t="shared" ca="1" si="1"/>
        <v>11.514507498681137</v>
      </c>
      <c r="N50" s="89" t="s">
        <v>198</v>
      </c>
    </row>
    <row r="51" spans="1:14">
      <c r="A51" s="125" t="s">
        <v>130</v>
      </c>
      <c r="B51" s="106"/>
      <c r="C51" s="106"/>
      <c r="D51" s="106"/>
      <c r="E51" s="106"/>
      <c r="F51" s="106"/>
      <c r="G51" s="91"/>
      <c r="H51" s="92"/>
      <c r="I51" s="92"/>
      <c r="J51" s="92"/>
      <c r="K51" s="91"/>
      <c r="L51" s="93"/>
      <c r="M51" s="92" t="str">
        <f t="shared" ca="1" si="1"/>
        <v xml:space="preserve"> </v>
      </c>
      <c r="N51" s="89" t="s">
        <v>198</v>
      </c>
    </row>
    <row r="52" spans="1:14">
      <c r="A52" s="126" t="s">
        <v>131</v>
      </c>
      <c r="B52" s="104"/>
      <c r="C52" s="104"/>
      <c r="D52" s="104"/>
      <c r="E52" s="104"/>
      <c r="F52" s="104"/>
      <c r="G52" s="63">
        <v>10395</v>
      </c>
      <c r="H52" s="84"/>
      <c r="I52" s="84"/>
      <c r="J52" s="84"/>
      <c r="K52" s="63">
        <v>81066</v>
      </c>
      <c r="L52" s="85"/>
      <c r="M52" s="84">
        <f t="shared" ca="1" si="1"/>
        <v>7.7985569985569985</v>
      </c>
      <c r="N52" s="82" t="s">
        <v>198</v>
      </c>
    </row>
    <row r="53" spans="1:14">
      <c r="A53" s="126" t="s">
        <v>132</v>
      </c>
      <c r="B53" s="104"/>
      <c r="C53" s="104"/>
      <c r="D53" s="104"/>
      <c r="E53" s="104"/>
      <c r="F53" s="104"/>
      <c r="G53" s="63">
        <v>24980</v>
      </c>
      <c r="H53" s="84"/>
      <c r="I53" s="84"/>
      <c r="J53" s="84"/>
      <c r="K53" s="63">
        <v>117343</v>
      </c>
      <c r="L53" s="85"/>
      <c r="M53" s="84">
        <f t="shared" ca="1" si="1"/>
        <v>4.6974779823859087</v>
      </c>
      <c r="N53" s="82" t="s">
        <v>198</v>
      </c>
    </row>
    <row r="54" spans="1:14" ht="26.1" customHeight="1">
      <c r="A54" s="126" t="s">
        <v>133</v>
      </c>
      <c r="B54" s="104"/>
      <c r="C54" s="104"/>
      <c r="D54" s="104"/>
      <c r="E54" s="104"/>
      <c r="F54" s="104"/>
      <c r="G54" s="63">
        <v>846</v>
      </c>
      <c r="H54" s="84"/>
      <c r="I54" s="84"/>
      <c r="J54" s="84"/>
      <c r="K54" s="63">
        <v>7033</v>
      </c>
      <c r="L54" s="85"/>
      <c r="M54" s="84">
        <f t="shared" ca="1" si="1"/>
        <v>8.3132387706855795</v>
      </c>
      <c r="N54" s="82" t="s">
        <v>198</v>
      </c>
    </row>
    <row r="55" spans="1:14">
      <c r="A55" s="126" t="s">
        <v>134</v>
      </c>
      <c r="B55" s="104"/>
      <c r="C55" s="104"/>
      <c r="D55" s="104"/>
      <c r="E55" s="104"/>
      <c r="F55" s="104"/>
      <c r="G55" s="63">
        <v>567929</v>
      </c>
      <c r="H55" s="84"/>
      <c r="I55" s="84"/>
      <c r="J55" s="84"/>
      <c r="K55" s="63">
        <v>2867980</v>
      </c>
      <c r="L55" s="85"/>
      <c r="M55" s="84">
        <f t="shared" ca="1" si="1"/>
        <v>5.0498917998552635</v>
      </c>
      <c r="N55" s="82" t="s">
        <v>198</v>
      </c>
    </row>
    <row r="56" spans="1:14">
      <c r="A56" s="126" t="s">
        <v>135</v>
      </c>
      <c r="B56" s="104"/>
      <c r="C56" s="104"/>
      <c r="D56" s="104"/>
      <c r="E56" s="104"/>
      <c r="F56" s="104"/>
      <c r="G56" s="63">
        <v>604150</v>
      </c>
      <c r="H56" s="84"/>
      <c r="I56" s="84"/>
      <c r="J56" s="84"/>
      <c r="K56" s="63">
        <v>3073422</v>
      </c>
      <c r="L56" s="85"/>
      <c r="M56" s="84">
        <f t="shared" ca="1" si="1"/>
        <v>5.0871836464454194</v>
      </c>
      <c r="N56" s="82" t="s">
        <v>198</v>
      </c>
    </row>
    <row r="57" spans="1:14">
      <c r="A57" s="126" t="s">
        <v>136</v>
      </c>
      <c r="B57" s="104"/>
      <c r="C57" s="104"/>
      <c r="D57" s="104"/>
      <c r="E57" s="104"/>
      <c r="F57" s="104"/>
      <c r="G57" s="63"/>
      <c r="H57" s="84"/>
      <c r="I57" s="84"/>
      <c r="J57" s="84"/>
      <c r="K57" s="63">
        <v>614684</v>
      </c>
      <c r="L57" s="85"/>
      <c r="M57" s="84" t="str">
        <f t="shared" ca="1" si="1"/>
        <v xml:space="preserve"> </v>
      </c>
      <c r="N57" s="82" t="s">
        <v>198</v>
      </c>
    </row>
    <row r="58" spans="1:14">
      <c r="A58" s="125" t="s">
        <v>137</v>
      </c>
      <c r="B58" s="106"/>
      <c r="C58" s="106"/>
      <c r="D58" s="106"/>
      <c r="E58" s="106"/>
      <c r="F58" s="106"/>
      <c r="G58" s="91">
        <v>604150</v>
      </c>
      <c r="H58" s="92"/>
      <c r="I58" s="92"/>
      <c r="J58" s="92"/>
      <c r="K58" s="91">
        <v>3688106</v>
      </c>
      <c r="L58" s="93"/>
      <c r="M58" s="92">
        <f t="shared" ca="1" si="1"/>
        <v>6.1046197136472733</v>
      </c>
      <c r="N58" s="89" t="s">
        <v>198</v>
      </c>
    </row>
    <row r="59" spans="1:14">
      <c r="A59" s="13"/>
      <c r="B59" s="41"/>
      <c r="C59" s="25"/>
      <c r="D59" s="42"/>
      <c r="E59" s="42"/>
      <c r="F59" s="43"/>
      <c r="G59" s="26"/>
      <c r="H59" s="43"/>
      <c r="I59" s="43"/>
      <c r="J59" s="43"/>
      <c r="K59" s="26"/>
      <c r="L59" s="44"/>
      <c r="M59" s="43"/>
      <c r="N59" s="45"/>
    </row>
    <row r="60" spans="1:14">
      <c r="A60" s="28"/>
      <c r="G60" s="46"/>
      <c r="H60" s="47"/>
      <c r="I60" s="47"/>
      <c r="J60" s="47"/>
      <c r="K60" s="46"/>
      <c r="L60" s="48"/>
      <c r="M60" s="46"/>
      <c r="N60" s="28"/>
    </row>
    <row r="61" spans="1:14">
      <c r="A61" s="4"/>
      <c r="B61" s="5"/>
      <c r="C61" s="5"/>
      <c r="D61" s="5"/>
      <c r="E61" s="5"/>
      <c r="F61" s="5"/>
      <c r="G61" s="5"/>
      <c r="H61" s="5"/>
      <c r="I61" s="5"/>
      <c r="J61" s="5"/>
      <c r="K61" s="5"/>
      <c r="L61" s="49"/>
      <c r="M61" s="5"/>
      <c r="N61" s="5"/>
    </row>
    <row r="62" spans="1:14">
      <c r="A62" s="57" t="s">
        <v>42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49"/>
      <c r="M62" s="5"/>
      <c r="N62" s="5"/>
    </row>
    <row r="63" spans="1:14">
      <c r="A63" s="29"/>
      <c r="B63" s="5"/>
      <c r="C63" s="5"/>
      <c r="D63" s="5"/>
      <c r="E63" s="5"/>
      <c r="F63" s="5"/>
      <c r="G63" s="5"/>
      <c r="H63" s="5"/>
      <c r="I63" s="5"/>
      <c r="J63" s="5"/>
      <c r="K63" s="5"/>
      <c r="L63" s="49"/>
      <c r="M63" s="5"/>
      <c r="N63" s="5"/>
    </row>
    <row r="64" spans="1:14">
      <c r="A64" s="57" t="s">
        <v>43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49"/>
      <c r="M64" s="5"/>
      <c r="N64" s="5"/>
    </row>
  </sheetData>
  <mergeCells count="46">
    <mergeCell ref="A5:N5"/>
    <mergeCell ref="A6:N6"/>
    <mergeCell ref="A7:N7"/>
    <mergeCell ref="A8:N8"/>
    <mergeCell ref="G10:I10"/>
    <mergeCell ref="G14:H14"/>
    <mergeCell ref="J10:M10"/>
    <mergeCell ref="G12:H12"/>
    <mergeCell ref="J12:K12"/>
    <mergeCell ref="G13:H13"/>
    <mergeCell ref="J13:K13"/>
    <mergeCell ref="J14:K14"/>
    <mergeCell ref="G11:H11"/>
    <mergeCell ref="J11:K11"/>
    <mergeCell ref="M20:M22"/>
    <mergeCell ref="N20:N22"/>
    <mergeCell ref="D21:D22"/>
    <mergeCell ref="H21:I21"/>
    <mergeCell ref="J21:K21"/>
    <mergeCell ref="F20:G21"/>
    <mergeCell ref="H20:K20"/>
    <mergeCell ref="G15:H15"/>
    <mergeCell ref="J15:K15"/>
    <mergeCell ref="A20:A22"/>
    <mergeCell ref="B20:B22"/>
    <mergeCell ref="C20:C22"/>
    <mergeCell ref="E20:E22"/>
    <mergeCell ref="A51:F51"/>
    <mergeCell ref="A24:N24"/>
    <mergeCell ref="A25:N25"/>
    <mergeCell ref="A30:N30"/>
    <mergeCell ref="A38:N38"/>
    <mergeCell ref="A44:F44"/>
    <mergeCell ref="A45:F45"/>
    <mergeCell ref="A46:F46"/>
    <mergeCell ref="A47:F47"/>
    <mergeCell ref="A48:F48"/>
    <mergeCell ref="A49:F49"/>
    <mergeCell ref="A50:F50"/>
    <mergeCell ref="A58:F58"/>
    <mergeCell ref="A52:F52"/>
    <mergeCell ref="A53:F53"/>
    <mergeCell ref="A54:F54"/>
    <mergeCell ref="A55:F55"/>
    <mergeCell ref="A56:F56"/>
    <mergeCell ref="A57:F57"/>
  </mergeCells>
  <phoneticPr fontId="2" type="noConversion"/>
  <pageMargins left="0.78740157480314965" right="0.39370078740157483" top="0.39370078740157483" bottom="0.39370078740157483" header="0.23622047244094491" footer="0.23622047244094491"/>
  <pageSetup paperSize="9" scale="77" fitToHeight="30000" orientation="landscape" r:id="rId1"/>
  <headerFooter alignWithMargins="0">
    <oddHeader>&amp;LГРАНД-Смета</oddHeader>
    <oddFooter>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Мои данные</vt:lpstr>
      <vt:lpstr>Ведомость ресурсов</vt:lpstr>
      <vt:lpstr>'Ведомость ресурсов'!Заголовки_для_печати</vt:lpstr>
      <vt:lpstr>'Мои данные'!Заголовки_для_печати</vt:lpstr>
    </vt:vector>
  </TitlesOfParts>
  <Company>Grand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ГлавБух</dc:creator>
  <cp:lastModifiedBy>User</cp:lastModifiedBy>
  <cp:lastPrinted>2020-08-31T08:35:18Z</cp:lastPrinted>
  <dcterms:created xsi:type="dcterms:W3CDTF">2003-01-28T12:33:10Z</dcterms:created>
  <dcterms:modified xsi:type="dcterms:W3CDTF">2020-08-31T08:35:24Z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именование гр рас">
    <vt:lpwstr>это и есть наим</vt:lpwstr>
  </property>
</Properties>
</file>