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СМЕТА'!$28:$28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5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7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0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8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8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8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8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8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8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8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8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8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8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8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8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8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8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8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8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8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8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210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212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L23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8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8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8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<sst xmlns="http://schemas.openxmlformats.org/spreadsheetml/2006/main" count="520" uniqueCount="315">
  <si>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</si>
  <si>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</si>
  <si>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</si>
  <si>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</si>
  <si>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</si>
  <si>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</si>
  <si>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</si>
  <si>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</si>
  <si>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</si>
  <si>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</si>
  <si>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</si>
  <si>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</si>
  <si>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</si>
  <si>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</si>
  <si>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</si>
  <si>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</si>
  <si>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</si>
  <si>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</si>
  <si>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</si>
  <si>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</si>
  <si>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</si>
  <si>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</si>
  <si>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                           Раздел 1. Ремонт  проезжей части автодороги по улице Ленина с.Аргаяш Аргаяшского района Челябинской области</t>
  </si>
  <si>
    <t xml:space="preserve">                                   Участок  1.( от ул Гагарина до поворота на стадион) Длина 225м.Ширина  8,5м Площадь покрытия(225м*8,5м=)1912,5+50м2 перекресток ул.Гагарина=1962,5м2.Без обочин.</t>
  </si>
  <si>
    <t>ТЕРр68-12-12
Снятие деформированных асфальтобетонных покрытий самоходными холодными фрезами с шириной фрезерования 1500-2100 мм толщиной слоя: до 50 мм
1000 м2 покрытия</t>
  </si>
  <si>
    <t>2913,67
_____
69,39</t>
  </si>
  <si>
    <t>5762
188
109</t>
  </si>
  <si>
    <t>5717
_____
136</t>
  </si>
  <si>
    <t>Р</t>
  </si>
  <si>
    <t>24536
_____
1635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</si>
  <si>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
1 т груза</t>
  </si>
  <si>
    <t>ТЕР27-06-026-01
Розлив вяжущих материалов 0,8л/м2
1 т</t>
  </si>
  <si>
    <t xml:space="preserve">
_____
3059,1</t>
  </si>
  <si>
    <t>40,92
_____
8,64</t>
  </si>
  <si>
    <t>4867
20
11</t>
  </si>
  <si>
    <t xml:space="preserve">
_____
4803</t>
  </si>
  <si>
    <t>64
_____
14</t>
  </si>
  <si>
    <t xml:space="preserve">
_____
15972</t>
  </si>
  <si>
    <t>(0.85*0.8)</t>
  </si>
  <si>
    <t>456
_____
163</t>
  </si>
  <si>
    <t>ТСЭМ-120101
Автогудронаторы 3500 л
маш.-ч</t>
  </si>
  <si>
    <t>124,01
_____
26,18</t>
  </si>
  <si>
    <t>195
58
33</t>
  </si>
  <si>
    <t>195
_____
41</t>
  </si>
  <si>
    <t>1382
_____
494</t>
  </si>
  <si>
    <t>ТССЦ-101-1561
Битумы нефтяные дорожные жидкие, класс МГ, СГ
т</t>
  </si>
  <si>
    <t xml:space="preserve">
_____
2970</t>
  </si>
  <si>
    <t xml:space="preserve">
_____
-4802</t>
  </si>
  <si>
    <t xml:space="preserve">
_____
-15971</t>
  </si>
  <si>
    <t>М</t>
  </si>
  <si>
    <t>ТССЦ-101-1556
Битумы нефтяные дорожные марки БНД-60/90, БНД 90/130
т</t>
  </si>
  <si>
    <t xml:space="preserve">
_____
3030</t>
  </si>
  <si>
    <t xml:space="preserve">
_____
4900</t>
  </si>
  <si>
    <t xml:space="preserve">
_____
14859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</si>
  <si>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</si>
  <si>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</si>
  <si>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</si>
  <si>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6316
2183
1241</t>
  </si>
  <si>
    <t>914
_____
481</t>
  </si>
  <si>
    <t>4921
_____
623</t>
  </si>
  <si>
    <t>10975
_____
3011</t>
  </si>
  <si>
    <t>29831
_____
7488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</si>
  <si>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</t>
  </si>
  <si>
    <t xml:space="preserve">
_____
511</t>
  </si>
  <si>
    <t xml:space="preserve">
_____
96886</t>
  </si>
  <si>
    <t xml:space="preserve">
_____
484796</t>
  </si>
  <si>
    <t>ТЕР27-06-021-01
На каждые 0,5 см изменения толщины покрытия добавлять или исключать: к расценке 27-06-020-01(+3см)
1000 м2 покрытия</t>
  </si>
  <si>
    <t>1,09
_____
4,24</t>
  </si>
  <si>
    <t>102
18
10</t>
  </si>
  <si>
    <t>13
_____
48</t>
  </si>
  <si>
    <t>151
_____
147</t>
  </si>
  <si>
    <t xml:space="preserve">
_____
70927</t>
  </si>
  <si>
    <t xml:space="preserve">
_____
354903</t>
  </si>
  <si>
    <t>Итого прямые затраты по разделу</t>
  </si>
  <si>
    <t>972,00
_____
173243,00</t>
  </si>
  <si>
    <t>11729,00
_____
814,00</t>
  </si>
  <si>
    <t>11665,00
_____
857717,00</t>
  </si>
  <si>
    <t>60078,00
_____
9780,00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</si>
  <si>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</si>
  <si>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</si>
  <si>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</si>
  <si>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</si>
  <si>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</si>
  <si>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</si>
  <si>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Ремонт  проезжей части автодороги по улице Ленина с.Аргаяш Аргаяшского района Челябинской области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</si>
  <si>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</si>
  <si>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</si>
  <si>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Автомобильные дороги</t>
  </si>
  <si>
    <t xml:space="preserve">    Итого</t>
  </si>
  <si>
    <t xml:space="preserve">    Итого по разделу 1 Ремонт  проезжей части автодороги по улице Ленина с.Аргаяш Аргаяшского района Челябинской области</t>
  </si>
  <si>
    <t xml:space="preserve">                           Раздел 2. Участок 2.</t>
  </si>
  <si>
    <t xml:space="preserve">                                   Участок 2. От поворота стадиона до  перекрестков ул. 8 Марта (включительно)</t>
  </si>
  <si>
    <t xml:space="preserve">                                   Длина( 160м+10м  поворот на стадион+(10мх2)- перекрестки ул 8 марта)=190м.Ширина покрытия 10,5м.Площадь покрытия(190мх10,5м=)1995м2.Без обочин.</t>
  </si>
  <si>
    <t>5770
188
109</t>
  </si>
  <si>
    <t>5725
_____
136</t>
  </si>
  <si>
    <t>24573
_____
1637</t>
  </si>
  <si>
    <t>ТССЦпг-03-21-01-003
Перевозка грузов автомобилями-самосвалами грузоподъемностью 10 т, работающих вне карьера, на расстояние: до 3 км I класс груза(на территорию ЖКХ)
1 т груза</t>
  </si>
  <si>
    <t>ТЕР27-06-026-01
Розлив вяжущих материалов 2,5кг /л
1 т</t>
  </si>
  <si>
    <t>15461
61
35</t>
  </si>
  <si>
    <t xml:space="preserve">
_____
15257</t>
  </si>
  <si>
    <t>204
_____
43</t>
  </si>
  <si>
    <t xml:space="preserve">
_____
50740</t>
  </si>
  <si>
    <t>1448
_____
518</t>
  </si>
  <si>
    <t>604
_____
127</t>
  </si>
  <si>
    <t>4286
_____
1531</t>
  </si>
  <si>
    <t xml:space="preserve">
_____
-15257</t>
  </si>
  <si>
    <t xml:space="preserve">
_____
-50738</t>
  </si>
  <si>
    <t xml:space="preserve">
_____
15565</t>
  </si>
  <si>
    <t xml:space="preserve">
_____
47205</t>
  </si>
  <si>
    <t>6421
2219
1262</t>
  </si>
  <si>
    <t>929
_____
490</t>
  </si>
  <si>
    <t>5002
_____
634</t>
  </si>
  <si>
    <t>11156
_____
3061</t>
  </si>
  <si>
    <t>30325
_____
7612</t>
  </si>
  <si>
    <t xml:space="preserve">
_____
98470</t>
  </si>
  <si>
    <t xml:space="preserve">
_____
492722</t>
  </si>
  <si>
    <t>107
18
10</t>
  </si>
  <si>
    <t>13
_____
51</t>
  </si>
  <si>
    <t>157
_____
154</t>
  </si>
  <si>
    <t xml:space="preserve">
_____
73993</t>
  </si>
  <si>
    <t xml:space="preserve">
_____
370245</t>
  </si>
  <si>
    <t>987,00
_____
188569,00</t>
  </si>
  <si>
    <t>12741,00
_____
940,00</t>
  </si>
  <si>
    <t>11853,00
_____
913389,00</t>
  </si>
  <si>
    <t>66254,00
_____
11298,00</t>
  </si>
  <si>
    <t>Итого по разделу 2 Участок 2.</t>
  </si>
  <si>
    <t xml:space="preserve">    Итого по разделу 2 Участок 2.</t>
  </si>
  <si>
    <t xml:space="preserve">                           Раздел 3. Участок 3.</t>
  </si>
  <si>
    <t xml:space="preserve">                                   Участок 3.После перекрестка  с ул.8Марта до до ул.Набережная с перекрестком.</t>
  </si>
  <si>
    <t xml:space="preserve">                                   Длина( 875м.+36м(перекрестки=)911м.Ширина покрытия 7м.Площадь покр.(875*7+6*6=)6161м2.Укрепление проезжей части  (875 х2Х1м ширины). Устройство обочин (730м х2);</t>
  </si>
  <si>
    <t xml:space="preserve">                                   Длина( 875м.+36м(перекрестки ул.Труда 6м+Кироав 6м+ Куйбышева 6м+ Фрунзе 6м+Пушкина 6м+ Набережная 6м=)911м.Ширина покрытия 7м.Площадь покр.(875*7+6*6=)6161м2.Обочины 1мх2</t>
  </si>
  <si>
    <t>18092
592
341</t>
  </si>
  <si>
    <t>17951
_____
428</t>
  </si>
  <si>
    <t>77047
_____
5133</t>
  </si>
  <si>
    <t>ТЕР27-06-026-01
Розлив вяжущих материалов
1 т</t>
  </si>
  <si>
    <t>47750
189
107</t>
  </si>
  <si>
    <t xml:space="preserve">
_____
47120</t>
  </si>
  <si>
    <t>630
_____
133</t>
  </si>
  <si>
    <t xml:space="preserve">
_____
156700</t>
  </si>
  <si>
    <t>4473
_____
1598</t>
  </si>
  <si>
    <t>1865
_____
394</t>
  </si>
  <si>
    <t>13233
_____
4728</t>
  </si>
  <si>
    <t xml:space="preserve">
_____
-47134</t>
  </si>
  <si>
    <t xml:space="preserve">
_____
-156748</t>
  </si>
  <si>
    <t xml:space="preserve">
_____
48086</t>
  </si>
  <si>
    <t xml:space="preserve">
_____
145833</t>
  </si>
  <si>
    <t>19829
6853
3897</t>
  </si>
  <si>
    <t>2869
_____
1512</t>
  </si>
  <si>
    <t>15448
_____
1957</t>
  </si>
  <si>
    <t>34453
_____
9451</t>
  </si>
  <si>
    <t>93652
_____
23507</t>
  </si>
  <si>
    <t xml:space="preserve">
_____
304147</t>
  </si>
  <si>
    <t xml:space="preserve">
_____
1521891</t>
  </si>
  <si>
    <t>330
57
32</t>
  </si>
  <si>
    <t>40
_____
157</t>
  </si>
  <si>
    <t>486
_____
475</t>
  </si>
  <si>
    <t xml:space="preserve">
_____
228570</t>
  </si>
  <si>
    <t xml:space="preserve">
_____
1143719</t>
  </si>
  <si>
    <t xml:space="preserve">                                   Устройство обочин (730м х2=1460м) от ул.Набережная до дома №11 по ул.Ленина.</t>
  </si>
  <si>
    <t>ТЕР27-04-001-02
Устройство присыпных обочин: из песчано-гравийной смеси (730мх2=1460м) Толщ.50мм
100 м3 материала основания (в плотном теле)</t>
  </si>
  <si>
    <t>159,4
_____
21,77</t>
  </si>
  <si>
    <t>2493,5
_____
227,33</t>
  </si>
  <si>
    <t>1953
400
228</t>
  </si>
  <si>
    <t>116
_____
17</t>
  </si>
  <si>
    <t>1820
_____
166</t>
  </si>
  <si>
    <t>1397
_____
132</t>
  </si>
  <si>
    <t>9684
_____
1994</t>
  </si>
  <si>
    <t>ТССЦ-408-0312
Готовые песчано-щебеночные смеси марка Др. 8, размер зерен 70-40, сорт 2
м3</t>
  </si>
  <si>
    <t xml:space="preserve">
_____
97</t>
  </si>
  <si>
    <t xml:space="preserve">
_____
8639</t>
  </si>
  <si>
    <t xml:space="preserve">
_____
33292</t>
  </si>
  <si>
    <t>ТЕР01-01-048-03
Разработка продольных водоотводных и нагорных канав, группа грунтов: 3
1000 м3 грунта</t>
  </si>
  <si>
    <t>2719,58
_____
320,23</t>
  </si>
  <si>
    <t>873
746
334</t>
  </si>
  <si>
    <t>100
_____
12</t>
  </si>
  <si>
    <t>636
_____
142</t>
  </si>
  <si>
    <t>3939,00
_____
591114,00</t>
  </si>
  <si>
    <t>38253,00
_____
3090,00</t>
  </si>
  <si>
    <t>47312,00
_____
2854745,00</t>
  </si>
  <si>
    <t>200659,00
_____
37102,00</t>
  </si>
  <si>
    <t>Итого по разделу 3 Участок 3.</t>
  </si>
  <si>
    <t xml:space="preserve">    Земляные работы, выполняемые механизированным способом</t>
  </si>
  <si>
    <t xml:space="preserve">    Итого по разделу 3 Участок 3.</t>
  </si>
  <si>
    <t>Итого прямые затраты по смете</t>
  </si>
  <si>
    <t>5898,00
_____
952926,00</t>
  </si>
  <si>
    <t>62723,00
_____
4844,00</t>
  </si>
  <si>
    <t>70830,00
_____
4625851,00</t>
  </si>
  <si>
    <t>326991,00
_____
58180,00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</si>
  <si>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</si>
  <si>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</si>
  <si>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</si>
  <si>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</si>
  <si>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</si>
  <si>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</si>
  <si>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</si>
  <si>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Автомобильные дороги</t>
  </si>
  <si>
    <t xml:space="preserve">            п.3 - ТЕР27-06-026-01</t>
  </si>
  <si>
    <t xml:space="preserve">            п.4 - ТСЭМ-120101</t>
  </si>
  <si>
    <t xml:space="preserve">            п.5 - ТССЦ-101-1561</t>
  </si>
  <si>
    <t xml:space="preserve">            п.6 - ТССЦ-101-1556</t>
  </si>
  <si>
    <t xml:space="preserve">            п.7 - ТЕР27-06-020-01</t>
  </si>
  <si>
    <t xml:space="preserve">            п.9 - ТЕР27-06-021-01</t>
  </si>
  <si>
    <t xml:space="preserve">            п.13 - ТЕР27-06-026-01</t>
  </si>
  <si>
    <t xml:space="preserve">            п.17 - ТЕР27-06-020-01</t>
  </si>
  <si>
    <t xml:space="preserve">            п.18 - ТССЦ-410-0006</t>
  </si>
  <si>
    <t xml:space="preserve">            п.19 - ТЕР27-06-021-01</t>
  </si>
  <si>
    <t xml:space="preserve">            п.20 - ТССЦ-410-0006</t>
  </si>
  <si>
    <t xml:space="preserve">            п.23 - ТЕР27-06-026-01</t>
  </si>
  <si>
    <t xml:space="preserve">            п.27 - ТЕР27-06-020-01</t>
  </si>
  <si>
    <t xml:space="preserve">            п.29 - ТЕР27-06-021-01</t>
  </si>
  <si>
    <t xml:space="preserve">            п.30 - ТССЦ-410-0006</t>
  </si>
  <si>
    <t xml:space="preserve">            п.31 - ТЕР27-04-001-02</t>
  </si>
  <si>
    <t xml:space="preserve">            п.32 - ТССЦ-408-0312</t>
  </si>
  <si>
    <t xml:space="preserve">        Земляные работы, выполняемые механизированным способом</t>
  </si>
  <si>
    <t xml:space="preserve">            п.33 - ТЕР01-01-048-03</t>
  </si>
  <si>
    <t xml:space="preserve">    Перевозка грузов</t>
  </si>
  <si>
    <t xml:space="preserve">        Перевозка грузов автотранспортом</t>
  </si>
  <si>
    <t xml:space="preserve">            п.2 - ТССЦпг-03-21-01-002</t>
  </si>
  <si>
    <t xml:space="preserve">            п.8 - ТССЦ-410-0006</t>
  </si>
  <si>
    <t xml:space="preserve">            п.10 - ТССЦ-410-0006</t>
  </si>
  <si>
    <t xml:space="preserve">            п.12 - ТССЦпг-03-21-01-003</t>
  </si>
  <si>
    <t xml:space="preserve">            п.14 - ТСЭМ-120101</t>
  </si>
  <si>
    <t xml:space="preserve">            п.15 - ТССЦ-101-1561</t>
  </si>
  <si>
    <t xml:space="preserve">            п.16 - ТССЦ-101-1556</t>
  </si>
  <si>
    <t xml:space="preserve">            п.22 - ТССЦпг-03-21-01-002</t>
  </si>
  <si>
    <t xml:space="preserve">            п.24 - ТСЭМ-120101</t>
  </si>
  <si>
    <t xml:space="preserve">            п.25 - ТССЦ-101-1561</t>
  </si>
  <si>
    <t xml:space="preserve">            п.26 - ТССЦ-101-1556</t>
  </si>
  <si>
    <t xml:space="preserve">            п.28 - ТССЦ-410-0006</t>
  </si>
  <si>
    <t xml:space="preserve">    Ремонтно-строительные работы</t>
  </si>
  <si>
    <t xml:space="preserve">        Благоустройство (ремонтно-строительные)</t>
  </si>
  <si>
    <t xml:space="preserve">            п.1 - ТЕРр68-12-12</t>
  </si>
  <si>
    <t xml:space="preserve">            п.11 - ТЕРр68-12-12</t>
  </si>
  <si>
    <t xml:space="preserve">            п.21 - ТЕРр68-12-12</t>
  </si>
  <si>
    <t xml:space="preserve"> </t>
  </si>
  <si>
    <t>Утверждаю:___________А.З.Ишкильдин</t>
  </si>
  <si>
    <t>Глава Аргаяшского сельского поселения</t>
  </si>
  <si>
    <t>Накладные расходы от ФОТ</t>
  </si>
  <si>
    <t>188,00</t>
  </si>
  <si>
    <t>1922,00</t>
  </si>
  <si>
    <t>Сметная прибыль от ФОТ</t>
  </si>
  <si>
    <t>109,00</t>
  </si>
  <si>
    <t>1044,00</t>
  </si>
  <si>
    <t>20,00</t>
  </si>
  <si>
    <t>197,00</t>
  </si>
  <si>
    <t>11,00</t>
  </si>
  <si>
    <t>105,00</t>
  </si>
  <si>
    <t>58,00</t>
  </si>
  <si>
    <t>596,00</t>
  </si>
  <si>
    <t>33,00</t>
  </si>
  <si>
    <t>319,00</t>
  </si>
  <si>
    <t>2183,00</t>
  </si>
  <si>
    <t>22285,00</t>
  </si>
  <si>
    <t>1241,00</t>
  </si>
  <si>
    <t>11927,00</t>
  </si>
  <si>
    <t>18,00</t>
  </si>
  <si>
    <t>182,00</t>
  </si>
  <si>
    <t>10,00</t>
  </si>
  <si>
    <t>98,00</t>
  </si>
  <si>
    <t>1924,00</t>
  </si>
  <si>
    <t>1045,00</t>
  </si>
  <si>
    <t>61,00</t>
  </si>
  <si>
    <t>625,00</t>
  </si>
  <si>
    <t>35,00</t>
  </si>
  <si>
    <t>335,00</t>
  </si>
  <si>
    <t>2219,00</t>
  </si>
  <si>
    <t>22653,00</t>
  </si>
  <si>
    <t>1262,00</t>
  </si>
  <si>
    <t>12124,00</t>
  </si>
  <si>
    <t>189,00</t>
  </si>
  <si>
    <t>101,00</t>
  </si>
  <si>
    <t>592,00</t>
  </si>
  <si>
    <t>6033,00</t>
  </si>
  <si>
    <t>341,00</t>
  </si>
  <si>
    <t>3276,00</t>
  </si>
  <si>
    <t>1929,00</t>
  </si>
  <si>
    <t>107,00</t>
  </si>
  <si>
    <t>1032,00</t>
  </si>
  <si>
    <t>6853,00</t>
  </si>
  <si>
    <t>69958,00</t>
  </si>
  <si>
    <t>3897,00</t>
  </si>
  <si>
    <t>37442,00</t>
  </si>
  <si>
    <t>57,00</t>
  </si>
  <si>
    <t>587,00</t>
  </si>
  <si>
    <t>32,00</t>
  </si>
  <si>
    <t>314,00</t>
  </si>
  <si>
    <t>400,00</t>
  </si>
  <si>
    <t>4093,00</t>
  </si>
  <si>
    <t>228,00</t>
  </si>
  <si>
    <t>2191,00</t>
  </si>
  <si>
    <t>746,00</t>
  </si>
  <si>
    <t>7611,00</t>
  </si>
  <si>
    <t>334,00</t>
  </si>
  <si>
    <t>3205,00</t>
  </si>
  <si>
    <t xml:space="preserve">      % НР</t>
  </si>
  <si>
    <t xml:space="preserve">      % СП</t>
  </si>
  <si>
    <t>88%=104% *0,85</t>
  </si>
  <si>
    <t>48%=60% *0,8</t>
  </si>
  <si>
    <t>121%=142% *0,85</t>
  </si>
  <si>
    <t>65%=95% *(0.85*0.8)</t>
  </si>
  <si>
    <t>81%=95% *0,85</t>
  </si>
  <si>
    <t>34%=50% *(0.85*0.8)</t>
  </si>
  <si>
    <t>1кв.2017г</t>
  </si>
  <si>
    <t>НДС 18%</t>
  </si>
  <si>
    <t>ВСЕГО с НДС в т.ч.</t>
  </si>
  <si>
    <t>Стройка: с.Аргаяш Аргаяшского района</t>
  </si>
  <si>
    <t>Объект: Проезжая часть автодороги по ул. Ленина с. Аргаяш Аргаяшского района</t>
  </si>
  <si>
    <t>Ремонт проезжей части автодороги по ул. Ленина с. Аргаяш Аргаяшского района Челябинской области</t>
  </si>
  <si>
    <t>6 182 037 рублей, с НДС в т.ч.</t>
  </si>
  <si>
    <t>План, %</t>
  </si>
  <si>
    <t>Проверил ст. инженер поселения Чуличков В.М.</t>
  </si>
  <si>
    <t>Составил Гатауллина С. Х.</t>
  </si>
  <si>
    <t xml:space="preserve">Основание: Дефектная ведомость </t>
  </si>
  <si>
    <t>Приложение № 2 к документации об аукционе</t>
  </si>
  <si>
    <t xml:space="preserve">Обоснование начальной (максимальной) цены контракта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</si>
</sst>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10" fillId="20" borderId="3" applyNumberFormat="0" applyAlignment="0" applyProtection="0"/>
    <xf numFmtId="0" fontId="11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4">
    <xf numFmtId="0" fontId="0" fillId="0" borderId="0" xfId="0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3" fillId="0" borderId="0" xfId="82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82" applyFont="1" applyBorder="1" applyAlignment="1">
      <alignment horizontal="left"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82" applyFont="1" applyAlignment="1">
      <alignment horizontal="left"/>
      <protection/>
    </xf>
    <xf numFmtId="0" fontId="28" fillId="0" borderId="11" xfId="0" applyFont="1" applyBorder="1" applyAlignment="1">
      <alignment vertical="top"/>
    </xf>
    <xf numFmtId="181" fontId="28" fillId="0" borderId="12" xfId="61" applyNumberFormat="1" applyFont="1" applyBorder="1" applyAlignment="1">
      <alignment horizontal="right"/>
      <protection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vertical="top"/>
    </xf>
    <xf numFmtId="0" fontId="3" fillId="0" borderId="0" xfId="59" applyFont="1">
      <alignment/>
      <protection/>
    </xf>
    <xf numFmtId="0" fontId="3" fillId="0" borderId="0" xfId="61" applyFont="1">
      <alignment/>
      <protection/>
    </xf>
    <xf numFmtId="2" fontId="28" fillId="0" borderId="13" xfId="0" applyNumberFormat="1" applyFont="1" applyBorder="1" applyAlignment="1">
      <alignment horizontal="right" vertical="top"/>
    </xf>
    <xf numFmtId="0" fontId="25" fillId="0" borderId="13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2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" fillId="0" borderId="15" xfId="63" applyFont="1" applyBorder="1">
      <alignment horizontal="center" wrapText="1"/>
      <protection/>
    </xf>
    <xf numFmtId="0" fontId="3" fillId="0" borderId="15" xfId="63" applyFont="1" applyFill="1" applyBorder="1">
      <alignment horizontal="center" wrapText="1"/>
      <protection/>
    </xf>
    <xf numFmtId="0" fontId="25" fillId="0" borderId="0" xfId="0" applyFont="1" applyAlignment="1">
      <alignment vertical="top" wrapText="1"/>
    </xf>
    <xf numFmtId="0" fontId="25" fillId="0" borderId="15" xfId="0" applyFont="1" applyBorder="1" applyAlignment="1">
      <alignment horizontal="left" vertical="top" wrapText="1"/>
    </xf>
    <xf numFmtId="2" fontId="25" fillId="0" borderId="15" xfId="0" applyNumberFormat="1" applyFont="1" applyBorder="1" applyAlignment="1">
      <alignment horizontal="left" vertical="top" wrapText="1"/>
    </xf>
    <xf numFmtId="49" fontId="25" fillId="0" borderId="15" xfId="0" applyNumberFormat="1" applyFont="1" applyBorder="1" applyAlignment="1">
      <alignment horizontal="right" vertical="top" wrapText="1"/>
    </xf>
    <xf numFmtId="2" fontId="25" fillId="0" borderId="15" xfId="0" applyNumberFormat="1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0" fontId="25" fillId="0" borderId="16" xfId="0" applyFont="1" applyBorder="1" applyAlignment="1">
      <alignment horizontal="left" vertical="top" wrapText="1"/>
    </xf>
    <xf numFmtId="2" fontId="29" fillId="0" borderId="16" xfId="0" applyNumberFormat="1" applyFont="1" applyBorder="1" applyAlignment="1">
      <alignment horizontal="left" vertical="top" wrapText="1"/>
    </xf>
    <xf numFmtId="49" fontId="25" fillId="0" borderId="16" xfId="0" applyNumberFormat="1" applyFont="1" applyBorder="1" applyAlignment="1">
      <alignment horizontal="right" vertical="top" wrapText="1"/>
    </xf>
    <xf numFmtId="2" fontId="25" fillId="0" borderId="16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5" fillId="0" borderId="1" xfId="0" applyFont="1" applyBorder="1" applyAlignment="1">
      <alignment horizontal="left" vertical="top" wrapText="1"/>
    </xf>
    <xf numFmtId="2" fontId="25" fillId="0" borderId="1" xfId="0" applyNumberFormat="1" applyFon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left" vertical="top" wrapText="1"/>
    </xf>
    <xf numFmtId="2" fontId="29" fillId="0" borderId="17" xfId="0" applyNumberFormat="1" applyFont="1" applyBorder="1" applyAlignment="1">
      <alignment horizontal="left" vertical="top" wrapText="1"/>
    </xf>
    <xf numFmtId="49" fontId="25" fillId="0" borderId="17" xfId="0" applyNumberFormat="1" applyFont="1" applyBorder="1" applyAlignment="1">
      <alignment horizontal="right" vertical="top" wrapText="1"/>
    </xf>
    <xf numFmtId="2" fontId="25" fillId="0" borderId="17" xfId="0" applyNumberFormat="1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2" fontId="28" fillId="0" borderId="15" xfId="0" applyNumberFormat="1" applyFont="1" applyBorder="1" applyAlignment="1">
      <alignment horizontal="right" vertical="top"/>
    </xf>
    <xf numFmtId="0" fontId="28" fillId="0" borderId="15" xfId="0" applyFont="1" applyBorder="1" applyAlignment="1">
      <alignment horizontal="right" vertical="top"/>
    </xf>
    <xf numFmtId="0" fontId="27" fillId="0" borderId="0" xfId="0" applyFont="1" applyAlignment="1">
      <alignment/>
    </xf>
    <xf numFmtId="185" fontId="28" fillId="0" borderId="15" xfId="0" applyNumberFormat="1" applyFont="1" applyBorder="1" applyAlignment="1">
      <alignment horizontal="right" vertical="top" wrapText="1"/>
    </xf>
    <xf numFmtId="2" fontId="28" fillId="0" borderId="15" xfId="0" applyNumberFormat="1" applyFont="1" applyBorder="1" applyAlignment="1">
      <alignment horizontal="right" vertical="top" wrapText="1"/>
    </xf>
    <xf numFmtId="0" fontId="28" fillId="0" borderId="15" xfId="0" applyFont="1" applyBorder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/>
    </xf>
    <xf numFmtId="2" fontId="28" fillId="0" borderId="1" xfId="0" applyNumberFormat="1" applyFont="1" applyBorder="1" applyAlignment="1">
      <alignment horizontal="right" vertical="top"/>
    </xf>
    <xf numFmtId="0" fontId="28" fillId="0" borderId="1" xfId="0" applyFont="1" applyBorder="1" applyAlignment="1">
      <alignment horizontal="right" vertical="top"/>
    </xf>
    <xf numFmtId="185" fontId="28" fillId="0" borderId="1" xfId="0" applyNumberFormat="1" applyFont="1" applyBorder="1" applyAlignment="1">
      <alignment horizontal="right" vertical="top" wrapText="1"/>
    </xf>
    <xf numFmtId="2" fontId="28" fillId="0" borderId="1" xfId="0" applyNumberFormat="1" applyFont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0" fontId="28" fillId="0" borderId="0" xfId="0" applyFont="1" applyAlignment="1">
      <alignment horizontal="left" vertical="top" wrapText="1"/>
    </xf>
    <xf numFmtId="2" fontId="28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right" vertical="top" wrapText="1"/>
    </xf>
    <xf numFmtId="2" fontId="28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2" fontId="25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2" fillId="0" borderId="0" xfId="85" applyFont="1" applyAlignment="1">
      <alignment horizontal="left" vertical="top"/>
      <protection/>
    </xf>
    <xf numFmtId="0" fontId="25" fillId="0" borderId="0" xfId="85" applyFont="1" applyAlignment="1">
      <alignment horizontal="left" vertical="top"/>
      <protection/>
    </xf>
    <xf numFmtId="0" fontId="28" fillId="0" borderId="0" xfId="0" applyFont="1" applyAlignment="1">
      <alignment/>
    </xf>
    <xf numFmtId="49" fontId="28" fillId="0" borderId="21" xfId="0" applyNumberFormat="1" applyFont="1" applyBorder="1" applyAlignment="1">
      <alignment horizontal="left" vertical="top" wrapText="1"/>
    </xf>
    <xf numFmtId="49" fontId="28" fillId="0" borderId="22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right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31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49" fontId="28" fillId="0" borderId="25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6" fillId="0" borderId="0" xfId="82" applyFont="1">
      <alignment horizontal="center"/>
      <protection/>
    </xf>
    <xf numFmtId="0" fontId="25" fillId="0" borderId="0" xfId="82" applyFont="1">
      <alignment horizontal="center"/>
      <protection/>
    </xf>
    <xf numFmtId="0" fontId="25" fillId="0" borderId="0" xfId="82" applyFont="1" applyAlignment="1">
      <alignment horizontal="left"/>
      <protection/>
    </xf>
    <xf numFmtId="0" fontId="25" fillId="0" borderId="14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27" fillId="0" borderId="28" xfId="59" applyNumberFormat="1" applyFont="1" applyBorder="1" applyAlignment="1">
      <alignment horizontal="right"/>
      <protection/>
    </xf>
    <xf numFmtId="2" fontId="27" fillId="0" borderId="12" xfId="59" applyNumberFormat="1" applyFont="1" applyBorder="1" applyAlignment="1">
      <alignment horizontal="right"/>
      <protection/>
    </xf>
    <xf numFmtId="2" fontId="28" fillId="0" borderId="28" xfId="61" applyNumberFormat="1" applyFont="1" applyBorder="1" applyAlignment="1">
      <alignment horizontal="right"/>
      <protection/>
    </xf>
    <xf numFmtId="2" fontId="28" fillId="0" borderId="12" xfId="61" applyNumberFormat="1" applyFont="1" applyBorder="1" applyAlignment="1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214"/>
  <sheetViews>
    <sheetView showGridLines="0" tabSelected="1" zoomScalePageLayoutView="0" workbookViewId="0" topLeftCell="A6">
      <selection activeCell="U6" sqref="U6"/>
    </sheetView>
  </sheetViews>
  <sheetFormatPr defaultColWidth="9.125" defaultRowHeight="12.75"/>
  <cols>
    <col min="1" max="1" width="6.00390625" style="2" customWidth="1"/>
    <col min="2" max="2" width="35.75390625" style="2" customWidth="1"/>
    <col min="3" max="3" width="11.875" style="2" customWidth="1"/>
    <col min="4" max="6" width="11.625" style="2" customWidth="1"/>
    <col min="7" max="7" width="10.375" style="2" bestFit="1" customWidth="1"/>
    <col min="8" max="8" width="11.875" style="2" customWidth="1"/>
    <col min="9" max="9" width="11.625" style="2" customWidth="1"/>
    <col min="10" max="10" width="10.375" style="2" bestFit="1" customWidth="1"/>
    <col min="11" max="11" width="11.625" style="2" customWidth="1"/>
    <col min="12" max="20" width="9.125" style="2" hidden="1" customWidth="1"/>
    <col min="21" max="21" width="11.625" style="2" customWidth="1"/>
    <col min="22" max="23" width="0" style="2" hidden="1" customWidth="1"/>
    <col min="24" max="26" width="9.125" style="2" customWidth="1"/>
    <col min="27" max="27" width="0" style="2" hidden="1" customWidth="1"/>
    <col min="28" max="16384" width="9.125" style="2" customWidth="1"/>
  </cols>
  <sheetData>
    <row r="1" spans="7:21" ht="12.75">
      <c r="G1" s="86" t="s">
        <v>313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ht="12.75"/>
    <row r="3" spans="1:9" ht="15.75">
      <c r="A3" s="1"/>
      <c r="B3" s="2" t="s">
        <v>234</v>
      </c>
      <c r="H3" s="3"/>
      <c r="I3" s="2" t="s">
        <v>235</v>
      </c>
    </row>
    <row r="4" spans="1:9" ht="12.75">
      <c r="A4" s="4"/>
      <c r="B4" s="5" t="s">
        <v>234</v>
      </c>
      <c r="C4" s="5"/>
      <c r="D4" s="5"/>
      <c r="E4" s="5"/>
      <c r="F4" s="5"/>
      <c r="G4" s="5"/>
      <c r="H4" s="6"/>
      <c r="I4" s="2" t="s">
        <v>236</v>
      </c>
    </row>
    <row r="5" spans="1:4" s="9" customFormat="1" ht="12">
      <c r="A5" s="10" t="s">
        <v>305</v>
      </c>
      <c r="B5" s="8"/>
      <c r="C5" s="8"/>
      <c r="D5" s="8"/>
    </row>
    <row r="6" spans="1:4" s="9" customFormat="1" ht="12">
      <c r="A6" s="7"/>
      <c r="B6" s="8"/>
      <c r="C6" s="8"/>
      <c r="D6" s="8"/>
    </row>
    <row r="7" spans="1:4" s="9" customFormat="1" ht="12">
      <c r="A7" s="10" t="s">
        <v>306</v>
      </c>
      <c r="B7" s="8"/>
      <c r="C7" s="8"/>
      <c r="D7" s="8"/>
    </row>
    <row r="8" spans="1:10" s="9" customFormat="1" ht="18.75">
      <c r="A8" s="10"/>
      <c r="B8" s="8"/>
      <c r="C8" s="87" t="s">
        <v>314</v>
      </c>
      <c r="D8" s="88"/>
      <c r="E8" s="88"/>
      <c r="F8" s="88"/>
      <c r="G8" s="88"/>
      <c r="H8" s="88"/>
      <c r="I8" s="88"/>
      <c r="J8" s="88"/>
    </row>
    <row r="9" spans="1:4" s="9" customFormat="1" ht="12">
      <c r="A9" s="10"/>
      <c r="B9" s="8"/>
      <c r="C9" s="8"/>
      <c r="D9" s="8"/>
    </row>
    <row r="10" spans="1:21" s="9" customFormat="1" ht="14.25">
      <c r="A10" s="113" t="s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s="9" customFormat="1" ht="12">
      <c r="A11" s="114" t="s">
        <v>19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s="9" customFormat="1" ht="14.25">
      <c r="A12" s="113" t="s">
        <v>307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s="9" customFormat="1" ht="12">
      <c r="A13" s="115" t="s">
        <v>312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4:11" s="9" customFormat="1" ht="12">
      <c r="D14" s="9" t="s">
        <v>304</v>
      </c>
      <c r="J14" s="83" t="s">
        <v>308</v>
      </c>
      <c r="K14" s="83"/>
    </row>
    <row r="15" spans="7:21" s="9" customFormat="1" ht="12">
      <c r="G15" s="117" t="s">
        <v>17</v>
      </c>
      <c r="H15" s="118"/>
      <c r="I15" s="119"/>
      <c r="J15" s="117" t="s">
        <v>18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4:21" s="9" customFormat="1" ht="12.75">
      <c r="D16" s="7" t="s">
        <v>2</v>
      </c>
      <c r="G16" s="120">
        <f>1043099/1000</f>
        <v>1043.099</v>
      </c>
      <c r="H16" s="121"/>
      <c r="I16" s="11" t="s">
        <v>3</v>
      </c>
      <c r="J16" s="122">
        <f>5239014/1000</f>
        <v>5239.014</v>
      </c>
      <c r="K16" s="123"/>
      <c r="L16" s="12"/>
      <c r="M16" s="12"/>
      <c r="N16" s="12"/>
      <c r="O16" s="12"/>
      <c r="P16" s="12"/>
      <c r="Q16" s="12"/>
      <c r="R16" s="12"/>
      <c r="S16" s="12"/>
      <c r="T16" s="12"/>
      <c r="U16" s="11" t="s">
        <v>3</v>
      </c>
    </row>
    <row r="17" spans="4:21" s="9" customFormat="1" ht="12.75">
      <c r="D17" s="13" t="s">
        <v>20</v>
      </c>
      <c r="F17" s="14"/>
      <c r="G17" s="120">
        <f>0/1000</f>
        <v>0</v>
      </c>
      <c r="H17" s="121"/>
      <c r="I17" s="11" t="s">
        <v>3</v>
      </c>
      <c r="J17" s="122">
        <f>0/1000</f>
        <v>0</v>
      </c>
      <c r="K17" s="123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3</v>
      </c>
    </row>
    <row r="18" spans="4:21" s="9" customFormat="1" ht="12.75">
      <c r="D18" s="13" t="s">
        <v>21</v>
      </c>
      <c r="F18" s="14"/>
      <c r="G18" s="120">
        <f>0/1000</f>
        <v>0</v>
      </c>
      <c r="H18" s="121"/>
      <c r="I18" s="11" t="s">
        <v>3</v>
      </c>
      <c r="J18" s="122">
        <f>0/1000</f>
        <v>0</v>
      </c>
      <c r="K18" s="123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3</v>
      </c>
    </row>
    <row r="19" spans="4:23" s="9" customFormat="1" ht="12.75">
      <c r="D19" s="7" t="s">
        <v>4</v>
      </c>
      <c r="G19" s="120">
        <f>(V19+V20)/1000</f>
        <v>0.7607999999999999</v>
      </c>
      <c r="H19" s="121"/>
      <c r="I19" s="11" t="s">
        <v>5</v>
      </c>
      <c r="J19" s="122">
        <f>(W19+W20)/1000</f>
        <v>0.7607999999999999</v>
      </c>
      <c r="K19" s="123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5</v>
      </c>
      <c r="V19" s="15">
        <v>499.55</v>
      </c>
      <c r="W19" s="16">
        <v>499.55</v>
      </c>
    </row>
    <row r="20" spans="4:23" s="9" customFormat="1" ht="12.75">
      <c r="D20" s="7" t="s">
        <v>6</v>
      </c>
      <c r="G20" s="120">
        <f>10742/1000</f>
        <v>10.742</v>
      </c>
      <c r="H20" s="121"/>
      <c r="I20" s="11" t="s">
        <v>3</v>
      </c>
      <c r="J20" s="122">
        <f>129010/1000</f>
        <v>129.01</v>
      </c>
      <c r="K20" s="123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3</v>
      </c>
      <c r="V20" s="15">
        <v>261.25</v>
      </c>
      <c r="W20" s="16">
        <v>261.25</v>
      </c>
    </row>
    <row r="21" spans="6:21" s="9" customFormat="1" ht="12">
      <c r="F21" s="8"/>
      <c r="G21" s="17"/>
      <c r="H21" s="17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8"/>
    </row>
    <row r="22" spans="2:21" s="9" customFormat="1" ht="12">
      <c r="B22" s="8"/>
      <c r="C22" s="8"/>
      <c r="D22" s="8"/>
      <c r="F22" s="14"/>
      <c r="G22" s="20"/>
      <c r="H22" s="20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4" s="9" customFormat="1" ht="12">
      <c r="A23" s="7" t="str">
        <f>"Составлена в базисных ценах на 01.2000 г. и текущих ценах на "&amp;IF(LEN(L23)&gt;3,MID(L23,4,LEN(L23)),L23)</f>
        <v>Составлена в базисных ценах на 01.2000 г. и текущих ценах на </v>
      </c>
      <c r="D23" s="9" t="s">
        <v>302</v>
      </c>
    </row>
    <row r="24" s="9" customFormat="1" ht="12.75" thickBot="1">
      <c r="A24" s="23"/>
    </row>
    <row r="25" spans="1:21" s="25" customFormat="1" ht="27" customHeight="1" thickBot="1">
      <c r="A25" s="111" t="s">
        <v>7</v>
      </c>
      <c r="B25" s="111" t="s">
        <v>8</v>
      </c>
      <c r="C25" s="111" t="s">
        <v>9</v>
      </c>
      <c r="D25" s="112" t="s">
        <v>10</v>
      </c>
      <c r="E25" s="112"/>
      <c r="F25" s="112"/>
      <c r="G25" s="112" t="s">
        <v>11</v>
      </c>
      <c r="H25" s="112"/>
      <c r="I25" s="112"/>
      <c r="J25" s="112" t="s">
        <v>12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s="25" customFormat="1" ht="22.5" customHeight="1" thickBot="1">
      <c r="A26" s="111"/>
      <c r="B26" s="111"/>
      <c r="C26" s="111"/>
      <c r="D26" s="116" t="s">
        <v>0</v>
      </c>
      <c r="E26" s="24" t="s">
        <v>13</v>
      </c>
      <c r="F26" s="24" t="s">
        <v>14</v>
      </c>
      <c r="G26" s="116" t="s">
        <v>0</v>
      </c>
      <c r="H26" s="24" t="s">
        <v>13</v>
      </c>
      <c r="I26" s="24" t="s">
        <v>14</v>
      </c>
      <c r="J26" s="116" t="s">
        <v>0</v>
      </c>
      <c r="K26" s="24" t="s">
        <v>13</v>
      </c>
      <c r="L26" s="24"/>
      <c r="M26" s="24"/>
      <c r="N26" s="24"/>
      <c r="O26" s="24"/>
      <c r="P26" s="24"/>
      <c r="Q26" s="24"/>
      <c r="R26" s="24"/>
      <c r="S26" s="24"/>
      <c r="T26" s="24"/>
      <c r="U26" s="24" t="s">
        <v>14</v>
      </c>
    </row>
    <row r="27" spans="1:21" s="25" customFormat="1" ht="22.5" customHeight="1" thickBot="1">
      <c r="A27" s="111"/>
      <c r="B27" s="111"/>
      <c r="C27" s="111"/>
      <c r="D27" s="116"/>
      <c r="E27" s="24" t="s">
        <v>15</v>
      </c>
      <c r="F27" s="24" t="s">
        <v>16</v>
      </c>
      <c r="G27" s="116"/>
      <c r="H27" s="24" t="s">
        <v>15</v>
      </c>
      <c r="I27" s="24" t="s">
        <v>16</v>
      </c>
      <c r="J27" s="116"/>
      <c r="K27" s="24" t="s">
        <v>15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16</v>
      </c>
    </row>
    <row r="28" spans="1:21" s="8" customFormat="1" ht="12.75">
      <c r="A28" s="26">
        <v>1</v>
      </c>
      <c r="B28" s="26">
        <v>2</v>
      </c>
      <c r="C28" s="26">
        <v>3</v>
      </c>
      <c r="D28" s="27">
        <v>4</v>
      </c>
      <c r="E28" s="26">
        <v>5</v>
      </c>
      <c r="F28" s="26">
        <v>6</v>
      </c>
      <c r="G28" s="27">
        <v>7</v>
      </c>
      <c r="H28" s="26">
        <v>8</v>
      </c>
      <c r="I28" s="26">
        <v>9</v>
      </c>
      <c r="J28" s="27">
        <v>10</v>
      </c>
      <c r="K28" s="26">
        <v>11</v>
      </c>
      <c r="L28" s="26"/>
      <c r="M28" s="26"/>
      <c r="N28" s="26"/>
      <c r="O28" s="26"/>
      <c r="P28" s="26"/>
      <c r="Q28" s="26"/>
      <c r="R28" s="26"/>
      <c r="S28" s="26"/>
      <c r="T28" s="26"/>
      <c r="U28" s="26">
        <v>12</v>
      </c>
    </row>
    <row r="29" spans="1:21" s="28" customFormat="1" ht="14.25" customHeight="1">
      <c r="A29" s="110" t="s">
        <v>22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s="28" customFormat="1" ht="13.5" customHeight="1">
      <c r="A30" s="108" t="s">
        <v>23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6" s="8" customFormat="1" ht="72">
      <c r="A31" s="29">
        <v>1</v>
      </c>
      <c r="B31" s="30" t="s">
        <v>24</v>
      </c>
      <c r="C31" s="31">
        <v>1.962</v>
      </c>
      <c r="D31" s="32">
        <v>2936.55</v>
      </c>
      <c r="E31" s="33">
        <v>22.88</v>
      </c>
      <c r="F31" s="32" t="s">
        <v>25</v>
      </c>
      <c r="G31" s="32" t="s">
        <v>26</v>
      </c>
      <c r="H31" s="32">
        <v>45</v>
      </c>
      <c r="I31" s="32" t="s">
        <v>27</v>
      </c>
      <c r="J31" s="32">
        <v>25075</v>
      </c>
      <c r="K31" s="33">
        <v>539</v>
      </c>
      <c r="L31" s="33" t="s">
        <v>28</v>
      </c>
      <c r="M31" s="33">
        <v>104</v>
      </c>
      <c r="N31" s="33">
        <v>60</v>
      </c>
      <c r="O31" s="33">
        <v>188</v>
      </c>
      <c r="P31" s="33">
        <v>109</v>
      </c>
      <c r="Q31" s="33">
        <v>1922</v>
      </c>
      <c r="R31" s="33">
        <v>1044</v>
      </c>
      <c r="S31" s="33">
        <v>0.85</v>
      </c>
      <c r="T31" s="33">
        <v>0.8</v>
      </c>
      <c r="U31" s="33" t="s">
        <v>29</v>
      </c>
      <c r="V31" s="28"/>
      <c r="W31" s="28"/>
      <c r="X31" s="28"/>
      <c r="Y31" s="28"/>
      <c r="Z31" s="28"/>
    </row>
    <row r="32" spans="1:27" s="40" customFormat="1" ht="24">
      <c r="A32" s="34"/>
      <c r="B32" s="35" t="s">
        <v>237</v>
      </c>
      <c r="C32" s="36" t="s">
        <v>296</v>
      </c>
      <c r="D32" s="37"/>
      <c r="E32" s="38"/>
      <c r="F32" s="37"/>
      <c r="G32" s="37" t="s">
        <v>238</v>
      </c>
      <c r="H32" s="37"/>
      <c r="I32" s="37"/>
      <c r="J32" s="37" t="s">
        <v>239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39"/>
      <c r="X32" s="39"/>
      <c r="Y32" s="39"/>
      <c r="Z32" s="39"/>
      <c r="AA32" s="40">
        <f>ROUND((104%*0.85*100),0)</f>
        <v>88</v>
      </c>
    </row>
    <row r="33" spans="1:27" s="40" customFormat="1" ht="24">
      <c r="A33" s="34"/>
      <c r="B33" s="35" t="s">
        <v>240</v>
      </c>
      <c r="C33" s="36" t="s">
        <v>297</v>
      </c>
      <c r="D33" s="37"/>
      <c r="E33" s="38"/>
      <c r="F33" s="37"/>
      <c r="G33" s="37" t="s">
        <v>241</v>
      </c>
      <c r="H33" s="37"/>
      <c r="I33" s="37"/>
      <c r="J33" s="37" t="s">
        <v>242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40">
        <f>ROUND((60%*0.8*100),0)</f>
        <v>48</v>
      </c>
    </row>
    <row r="34" spans="1:26" s="8" customFormat="1" ht="72">
      <c r="A34" s="41">
        <v>2</v>
      </c>
      <c r="B34" s="42" t="s">
        <v>30</v>
      </c>
      <c r="C34" s="43">
        <v>164.85</v>
      </c>
      <c r="D34" s="44">
        <v>4.8</v>
      </c>
      <c r="E34" s="45"/>
      <c r="F34" s="44">
        <v>4.8</v>
      </c>
      <c r="G34" s="44">
        <v>791</v>
      </c>
      <c r="H34" s="44"/>
      <c r="I34" s="44">
        <v>791</v>
      </c>
      <c r="J34" s="44">
        <v>3719</v>
      </c>
      <c r="K34" s="45"/>
      <c r="L34" s="45" t="s">
        <v>28</v>
      </c>
      <c r="M34" s="45"/>
      <c r="N34" s="45"/>
      <c r="O34" s="45"/>
      <c r="P34" s="45"/>
      <c r="Q34" s="45"/>
      <c r="R34" s="45"/>
      <c r="S34" s="45"/>
      <c r="T34" s="45"/>
      <c r="U34" s="45">
        <v>3719</v>
      </c>
      <c r="V34" s="28"/>
      <c r="W34" s="28"/>
      <c r="X34" s="28"/>
      <c r="Y34" s="28"/>
      <c r="Z34" s="28"/>
    </row>
    <row r="35" spans="1:26" s="8" customFormat="1" ht="36">
      <c r="A35" s="29">
        <v>3</v>
      </c>
      <c r="B35" s="30" t="s">
        <v>31</v>
      </c>
      <c r="C35" s="31">
        <v>1.57</v>
      </c>
      <c r="D35" s="32">
        <v>3100.02</v>
      </c>
      <c r="E35" s="33" t="s">
        <v>32</v>
      </c>
      <c r="F35" s="32" t="s">
        <v>33</v>
      </c>
      <c r="G35" s="32" t="s">
        <v>34</v>
      </c>
      <c r="H35" s="32" t="s">
        <v>35</v>
      </c>
      <c r="I35" s="32" t="s">
        <v>36</v>
      </c>
      <c r="J35" s="32">
        <v>16428</v>
      </c>
      <c r="K35" s="33" t="s">
        <v>37</v>
      </c>
      <c r="L35" s="33" t="s">
        <v>28</v>
      </c>
      <c r="M35" s="33">
        <v>142</v>
      </c>
      <c r="N35" s="33">
        <v>95</v>
      </c>
      <c r="O35" s="33">
        <v>20</v>
      </c>
      <c r="P35" s="33">
        <v>11</v>
      </c>
      <c r="Q35" s="33">
        <v>197</v>
      </c>
      <c r="R35" s="33">
        <v>105</v>
      </c>
      <c r="S35" s="33">
        <v>0.85</v>
      </c>
      <c r="T35" s="33" t="s">
        <v>38</v>
      </c>
      <c r="U35" s="33" t="s">
        <v>39</v>
      </c>
      <c r="V35" s="28"/>
      <c r="W35" s="28"/>
      <c r="X35" s="28"/>
      <c r="Y35" s="28"/>
      <c r="Z35" s="28"/>
    </row>
    <row r="36" spans="1:27" s="40" customFormat="1" ht="24">
      <c r="A36" s="34"/>
      <c r="B36" s="35" t="s">
        <v>237</v>
      </c>
      <c r="C36" s="36" t="s">
        <v>298</v>
      </c>
      <c r="D36" s="37"/>
      <c r="E36" s="38"/>
      <c r="F36" s="37"/>
      <c r="G36" s="37" t="s">
        <v>243</v>
      </c>
      <c r="H36" s="37"/>
      <c r="I36" s="37"/>
      <c r="J36" s="37" t="s">
        <v>244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9"/>
      <c r="X36" s="39"/>
      <c r="Y36" s="39"/>
      <c r="Z36" s="39"/>
      <c r="AA36" s="40">
        <f>ROUND((142%*0.85*100),0)</f>
        <v>121</v>
      </c>
    </row>
    <row r="37" spans="1:27" s="40" customFormat="1" ht="24">
      <c r="A37" s="34"/>
      <c r="B37" s="35" t="s">
        <v>240</v>
      </c>
      <c r="C37" s="36" t="s">
        <v>299</v>
      </c>
      <c r="D37" s="37"/>
      <c r="E37" s="38"/>
      <c r="F37" s="37"/>
      <c r="G37" s="37" t="s">
        <v>245</v>
      </c>
      <c r="H37" s="37"/>
      <c r="I37" s="37"/>
      <c r="J37" s="37" t="s">
        <v>246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9"/>
      <c r="X37" s="39"/>
      <c r="Y37" s="39"/>
      <c r="Z37" s="39"/>
      <c r="AA37" s="40">
        <f>ROUND((95%*(0.85*0.8)*100),0)</f>
        <v>65</v>
      </c>
    </row>
    <row r="38" spans="1:26" s="8" customFormat="1" ht="36">
      <c r="A38" s="29">
        <v>4</v>
      </c>
      <c r="B38" s="30" t="s">
        <v>40</v>
      </c>
      <c r="C38" s="31">
        <v>1.57</v>
      </c>
      <c r="D38" s="32">
        <v>124.01</v>
      </c>
      <c r="E38" s="33"/>
      <c r="F38" s="32" t="s">
        <v>41</v>
      </c>
      <c r="G38" s="32" t="s">
        <v>42</v>
      </c>
      <c r="H38" s="32"/>
      <c r="I38" s="32" t="s">
        <v>43</v>
      </c>
      <c r="J38" s="32">
        <v>1382</v>
      </c>
      <c r="K38" s="33"/>
      <c r="L38" s="33" t="s">
        <v>28</v>
      </c>
      <c r="M38" s="33">
        <v>142</v>
      </c>
      <c r="N38" s="33">
        <v>95</v>
      </c>
      <c r="O38" s="33">
        <v>58</v>
      </c>
      <c r="P38" s="33">
        <v>33</v>
      </c>
      <c r="Q38" s="33">
        <v>596</v>
      </c>
      <c r="R38" s="33">
        <v>319</v>
      </c>
      <c r="S38" s="33">
        <v>0.85</v>
      </c>
      <c r="T38" s="33" t="s">
        <v>38</v>
      </c>
      <c r="U38" s="33" t="s">
        <v>44</v>
      </c>
      <c r="V38" s="28"/>
      <c r="W38" s="28"/>
      <c r="X38" s="28"/>
      <c r="Y38" s="28"/>
      <c r="Z38" s="28"/>
    </row>
    <row r="39" spans="1:27" s="40" customFormat="1" ht="24">
      <c r="A39" s="34"/>
      <c r="B39" s="35" t="s">
        <v>237</v>
      </c>
      <c r="C39" s="36" t="s">
        <v>298</v>
      </c>
      <c r="D39" s="37"/>
      <c r="E39" s="38"/>
      <c r="F39" s="37"/>
      <c r="G39" s="37" t="s">
        <v>247</v>
      </c>
      <c r="H39" s="37"/>
      <c r="I39" s="37"/>
      <c r="J39" s="37" t="s">
        <v>248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39"/>
      <c r="Z39" s="39"/>
      <c r="AA39" s="40">
        <f>ROUND((142%*0.85*100),0)</f>
        <v>121</v>
      </c>
    </row>
    <row r="40" spans="1:27" s="40" customFormat="1" ht="24">
      <c r="A40" s="34"/>
      <c r="B40" s="35" t="s">
        <v>240</v>
      </c>
      <c r="C40" s="36" t="s">
        <v>299</v>
      </c>
      <c r="D40" s="37"/>
      <c r="E40" s="38"/>
      <c r="F40" s="37"/>
      <c r="G40" s="37" t="s">
        <v>249</v>
      </c>
      <c r="H40" s="37"/>
      <c r="I40" s="37"/>
      <c r="J40" s="37" t="s">
        <v>250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  <c r="Y40" s="39"/>
      <c r="Z40" s="39"/>
      <c r="AA40" s="40">
        <f>ROUND((95%*(0.85*0.8)*100),0)</f>
        <v>65</v>
      </c>
    </row>
    <row r="41" spans="1:26" s="46" customFormat="1" ht="48">
      <c r="A41" s="41">
        <v>5</v>
      </c>
      <c r="B41" s="42" t="s">
        <v>45</v>
      </c>
      <c r="C41" s="43">
        <v>-1.617</v>
      </c>
      <c r="D41" s="44">
        <v>2970</v>
      </c>
      <c r="E41" s="45" t="s">
        <v>46</v>
      </c>
      <c r="F41" s="44"/>
      <c r="G41" s="44">
        <v>-4802</v>
      </c>
      <c r="H41" s="44" t="s">
        <v>47</v>
      </c>
      <c r="I41" s="44"/>
      <c r="J41" s="44">
        <v>-15971</v>
      </c>
      <c r="K41" s="45" t="s">
        <v>48</v>
      </c>
      <c r="L41" s="45" t="s">
        <v>49</v>
      </c>
      <c r="M41" s="45">
        <v>142</v>
      </c>
      <c r="N41" s="45">
        <v>95</v>
      </c>
      <c r="O41" s="45"/>
      <c r="P41" s="45"/>
      <c r="Q41" s="45"/>
      <c r="R41" s="45"/>
      <c r="S41" s="45">
        <v>0.85</v>
      </c>
      <c r="T41" s="45" t="s">
        <v>38</v>
      </c>
      <c r="U41" s="45"/>
      <c r="V41" s="28"/>
      <c r="W41" s="28"/>
      <c r="X41" s="28"/>
      <c r="Y41" s="28"/>
      <c r="Z41" s="28"/>
    </row>
    <row r="42" spans="1:26" ht="48">
      <c r="A42" s="41">
        <v>6</v>
      </c>
      <c r="B42" s="42" t="s">
        <v>50</v>
      </c>
      <c r="C42" s="43">
        <v>1.617</v>
      </c>
      <c r="D42" s="44">
        <v>3030</v>
      </c>
      <c r="E42" s="45" t="s">
        <v>51</v>
      </c>
      <c r="F42" s="44"/>
      <c r="G42" s="44">
        <v>4900</v>
      </c>
      <c r="H42" s="44" t="s">
        <v>52</v>
      </c>
      <c r="I42" s="44"/>
      <c r="J42" s="44">
        <v>14859</v>
      </c>
      <c r="K42" s="45" t="s">
        <v>53</v>
      </c>
      <c r="L42" s="45" t="s">
        <v>49</v>
      </c>
      <c r="M42" s="45">
        <v>142</v>
      </c>
      <c r="N42" s="45">
        <v>95</v>
      </c>
      <c r="O42" s="45"/>
      <c r="P42" s="45"/>
      <c r="Q42" s="45"/>
      <c r="R42" s="45"/>
      <c r="S42" s="45">
        <v>0.85</v>
      </c>
      <c r="T42" s="45" t="s">
        <v>38</v>
      </c>
      <c r="U42" s="45"/>
      <c r="V42" s="28"/>
      <c r="W42" s="28"/>
      <c r="X42" s="28"/>
      <c r="Y42" s="28"/>
      <c r="Z42" s="28"/>
    </row>
    <row r="43" spans="1:26" ht="72">
      <c r="A43" s="29">
        <v>7</v>
      </c>
      <c r="B43" s="30" t="s">
        <v>54</v>
      </c>
      <c r="C43" s="31">
        <v>1.9625</v>
      </c>
      <c r="D43" s="32">
        <v>3218.43</v>
      </c>
      <c r="E43" s="33" t="s">
        <v>55</v>
      </c>
      <c r="F43" s="32" t="s">
        <v>56</v>
      </c>
      <c r="G43" s="32" t="s">
        <v>57</v>
      </c>
      <c r="H43" s="32" t="s">
        <v>58</v>
      </c>
      <c r="I43" s="32" t="s">
        <v>59</v>
      </c>
      <c r="J43" s="32">
        <v>43817</v>
      </c>
      <c r="K43" s="33" t="s">
        <v>60</v>
      </c>
      <c r="L43" s="33" t="s">
        <v>28</v>
      </c>
      <c r="M43" s="33">
        <v>142</v>
      </c>
      <c r="N43" s="33">
        <v>95</v>
      </c>
      <c r="O43" s="33">
        <v>2183</v>
      </c>
      <c r="P43" s="33">
        <v>1241</v>
      </c>
      <c r="Q43" s="33">
        <v>22285</v>
      </c>
      <c r="R43" s="33">
        <v>11927</v>
      </c>
      <c r="S43" s="33">
        <v>0.85</v>
      </c>
      <c r="T43" s="33" t="s">
        <v>38</v>
      </c>
      <c r="U43" s="33" t="s">
        <v>61</v>
      </c>
      <c r="V43" s="28"/>
      <c r="W43" s="28"/>
      <c r="X43" s="28"/>
      <c r="Y43" s="28"/>
      <c r="Z43" s="28"/>
    </row>
    <row r="44" spans="1:27" s="5" customFormat="1" ht="24">
      <c r="A44" s="34"/>
      <c r="B44" s="35" t="s">
        <v>237</v>
      </c>
      <c r="C44" s="36" t="s">
        <v>298</v>
      </c>
      <c r="D44" s="37"/>
      <c r="E44" s="38"/>
      <c r="F44" s="37"/>
      <c r="G44" s="37" t="s">
        <v>251</v>
      </c>
      <c r="H44" s="37"/>
      <c r="I44" s="37"/>
      <c r="J44" s="37" t="s">
        <v>252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5">
        <f>ROUND((142%*0.85*100),0)</f>
        <v>121</v>
      </c>
    </row>
    <row r="45" spans="1:27" s="5" customFormat="1" ht="24">
      <c r="A45" s="34"/>
      <c r="B45" s="35" t="s">
        <v>240</v>
      </c>
      <c r="C45" s="36" t="s">
        <v>299</v>
      </c>
      <c r="D45" s="37"/>
      <c r="E45" s="38"/>
      <c r="F45" s="37"/>
      <c r="G45" s="37" t="s">
        <v>253</v>
      </c>
      <c r="H45" s="37"/>
      <c r="I45" s="37"/>
      <c r="J45" s="37" t="s">
        <v>254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5">
        <f>ROUND((95%*(0.85*0.8)*100),0)</f>
        <v>65</v>
      </c>
    </row>
    <row r="46" spans="1:26" ht="72">
      <c r="A46" s="41">
        <v>8</v>
      </c>
      <c r="B46" s="42" t="s">
        <v>62</v>
      </c>
      <c r="C46" s="43">
        <v>189.6</v>
      </c>
      <c r="D46" s="44">
        <v>511</v>
      </c>
      <c r="E46" s="45" t="s">
        <v>63</v>
      </c>
      <c r="F46" s="44"/>
      <c r="G46" s="44">
        <v>96886</v>
      </c>
      <c r="H46" s="44" t="s">
        <v>64</v>
      </c>
      <c r="I46" s="44"/>
      <c r="J46" s="44">
        <v>484796</v>
      </c>
      <c r="K46" s="45" t="s">
        <v>65</v>
      </c>
      <c r="L46" s="45" t="s">
        <v>49</v>
      </c>
      <c r="M46" s="45"/>
      <c r="N46" s="45"/>
      <c r="O46" s="45"/>
      <c r="P46" s="45"/>
      <c r="Q46" s="45"/>
      <c r="R46" s="45"/>
      <c r="S46" s="45"/>
      <c r="T46" s="45"/>
      <c r="U46" s="45"/>
      <c r="V46" s="28"/>
      <c r="W46" s="28"/>
      <c r="X46" s="28"/>
      <c r="Y46" s="28"/>
      <c r="Z46" s="28"/>
    </row>
    <row r="47" spans="1:26" ht="60">
      <c r="A47" s="29">
        <v>9</v>
      </c>
      <c r="B47" s="30" t="s">
        <v>66</v>
      </c>
      <c r="C47" s="31">
        <v>11.475</v>
      </c>
      <c r="D47" s="32">
        <v>8.92</v>
      </c>
      <c r="E47" s="33" t="s">
        <v>67</v>
      </c>
      <c r="F47" s="32">
        <v>3.59</v>
      </c>
      <c r="G47" s="32" t="s">
        <v>68</v>
      </c>
      <c r="H47" s="32" t="s">
        <v>69</v>
      </c>
      <c r="I47" s="32">
        <v>41</v>
      </c>
      <c r="J47" s="32">
        <v>452</v>
      </c>
      <c r="K47" s="33" t="s">
        <v>70</v>
      </c>
      <c r="L47" s="33" t="s">
        <v>28</v>
      </c>
      <c r="M47" s="33">
        <v>142</v>
      </c>
      <c r="N47" s="33">
        <v>95</v>
      </c>
      <c r="O47" s="33">
        <v>18</v>
      </c>
      <c r="P47" s="33">
        <v>10</v>
      </c>
      <c r="Q47" s="33">
        <v>182</v>
      </c>
      <c r="R47" s="33">
        <v>98</v>
      </c>
      <c r="S47" s="33">
        <v>0.85</v>
      </c>
      <c r="T47" s="33" t="s">
        <v>38</v>
      </c>
      <c r="U47" s="33">
        <v>154</v>
      </c>
      <c r="V47" s="28"/>
      <c r="W47" s="28"/>
      <c r="X47" s="28"/>
      <c r="Y47" s="28"/>
      <c r="Z47" s="28"/>
    </row>
    <row r="48" spans="1:27" s="5" customFormat="1" ht="24">
      <c r="A48" s="47"/>
      <c r="B48" s="48" t="s">
        <v>237</v>
      </c>
      <c r="C48" s="49" t="s">
        <v>298</v>
      </c>
      <c r="D48" s="50"/>
      <c r="E48" s="51"/>
      <c r="F48" s="50"/>
      <c r="G48" s="50" t="s">
        <v>255</v>
      </c>
      <c r="H48" s="50"/>
      <c r="I48" s="50"/>
      <c r="J48" s="50" t="s">
        <v>256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39"/>
      <c r="W48" s="39"/>
      <c r="X48" s="39"/>
      <c r="Y48" s="39"/>
      <c r="Z48" s="39"/>
      <c r="AA48" s="5">
        <f>ROUND((142%*0.85*100),0)</f>
        <v>121</v>
      </c>
    </row>
    <row r="49" spans="1:27" s="5" customFormat="1" ht="24">
      <c r="A49" s="47"/>
      <c r="B49" s="48" t="s">
        <v>240</v>
      </c>
      <c r="C49" s="49" t="s">
        <v>299</v>
      </c>
      <c r="D49" s="50"/>
      <c r="E49" s="51"/>
      <c r="F49" s="50"/>
      <c r="G49" s="50" t="s">
        <v>257</v>
      </c>
      <c r="H49" s="50"/>
      <c r="I49" s="50"/>
      <c r="J49" s="50" t="s">
        <v>258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39"/>
      <c r="W49" s="39"/>
      <c r="X49" s="39"/>
      <c r="Y49" s="39"/>
      <c r="Z49" s="39"/>
      <c r="AA49" s="5">
        <f>ROUND((95%*(0.85*0.8)*100),0)</f>
        <v>65</v>
      </c>
    </row>
    <row r="50" spans="1:26" ht="72">
      <c r="A50" s="29">
        <v>10</v>
      </c>
      <c r="B50" s="30" t="s">
        <v>62</v>
      </c>
      <c r="C50" s="31">
        <v>138.8</v>
      </c>
      <c r="D50" s="32">
        <v>511</v>
      </c>
      <c r="E50" s="33" t="s">
        <v>63</v>
      </c>
      <c r="F50" s="32"/>
      <c r="G50" s="32">
        <v>70927</v>
      </c>
      <c r="H50" s="32" t="s">
        <v>71</v>
      </c>
      <c r="I50" s="32"/>
      <c r="J50" s="32">
        <v>354903</v>
      </c>
      <c r="K50" s="33" t="s">
        <v>72</v>
      </c>
      <c r="L50" s="33" t="s">
        <v>49</v>
      </c>
      <c r="M50" s="33"/>
      <c r="N50" s="33"/>
      <c r="O50" s="33"/>
      <c r="P50" s="33"/>
      <c r="Q50" s="33"/>
      <c r="R50" s="33"/>
      <c r="S50" s="33"/>
      <c r="T50" s="33"/>
      <c r="U50" s="33"/>
      <c r="V50" s="28"/>
      <c r="W50" s="28"/>
      <c r="X50" s="28"/>
      <c r="Y50" s="28"/>
      <c r="Z50" s="28"/>
    </row>
    <row r="51" spans="1:26" ht="36">
      <c r="A51" s="98" t="s">
        <v>73</v>
      </c>
      <c r="B51" s="99"/>
      <c r="C51" s="99"/>
      <c r="D51" s="99"/>
      <c r="E51" s="99"/>
      <c r="F51" s="99"/>
      <c r="G51" s="44">
        <v>185944</v>
      </c>
      <c r="H51" s="44" t="s">
        <v>74</v>
      </c>
      <c r="I51" s="44" t="s">
        <v>75</v>
      </c>
      <c r="J51" s="44">
        <v>929460</v>
      </c>
      <c r="K51" s="45" t="s">
        <v>76</v>
      </c>
      <c r="L51" s="45"/>
      <c r="M51" s="45"/>
      <c r="N51" s="45"/>
      <c r="O51" s="45"/>
      <c r="P51" s="45"/>
      <c r="Q51" s="45"/>
      <c r="R51" s="45"/>
      <c r="S51" s="45"/>
      <c r="T51" s="45"/>
      <c r="U51" s="45" t="s">
        <v>77</v>
      </c>
      <c r="V51" s="28"/>
      <c r="W51" s="28"/>
      <c r="X51" s="28"/>
      <c r="Y51" s="28"/>
      <c r="Z51" s="28"/>
    </row>
    <row r="52" spans="1:26" ht="12.75">
      <c r="A52" s="98" t="s">
        <v>78</v>
      </c>
      <c r="B52" s="99"/>
      <c r="C52" s="99"/>
      <c r="D52" s="99"/>
      <c r="E52" s="99"/>
      <c r="F52" s="99"/>
      <c r="G52" s="44"/>
      <c r="H52" s="44"/>
      <c r="I52" s="44"/>
      <c r="J52" s="44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28"/>
      <c r="W52" s="28"/>
      <c r="X52" s="28"/>
      <c r="Y52" s="28"/>
      <c r="Z52" s="28"/>
    </row>
    <row r="53" spans="1:26" ht="12.75">
      <c r="A53" s="98" t="s">
        <v>79</v>
      </c>
      <c r="B53" s="99"/>
      <c r="C53" s="99"/>
      <c r="D53" s="99"/>
      <c r="E53" s="99"/>
      <c r="F53" s="99"/>
      <c r="G53" s="44">
        <v>1786</v>
      </c>
      <c r="H53" s="44"/>
      <c r="I53" s="44"/>
      <c r="J53" s="44">
        <v>21445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28"/>
      <c r="W53" s="28"/>
      <c r="X53" s="28"/>
      <c r="Y53" s="28"/>
      <c r="Z53" s="28"/>
    </row>
    <row r="54" spans="1:26" ht="12.75">
      <c r="A54" s="98" t="s">
        <v>80</v>
      </c>
      <c r="B54" s="99"/>
      <c r="C54" s="99"/>
      <c r="D54" s="99"/>
      <c r="E54" s="99"/>
      <c r="F54" s="99"/>
      <c r="G54" s="44">
        <v>173243</v>
      </c>
      <c r="H54" s="44"/>
      <c r="I54" s="44"/>
      <c r="J54" s="44">
        <v>857717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28"/>
      <c r="W54" s="28"/>
      <c r="X54" s="28"/>
      <c r="Y54" s="28"/>
      <c r="Z54" s="28"/>
    </row>
    <row r="55" spans="1:26" ht="12.75">
      <c r="A55" s="98" t="s">
        <v>81</v>
      </c>
      <c r="B55" s="99"/>
      <c r="C55" s="99"/>
      <c r="D55" s="99"/>
      <c r="E55" s="99"/>
      <c r="F55" s="99"/>
      <c r="G55" s="44">
        <v>11729</v>
      </c>
      <c r="H55" s="44"/>
      <c r="I55" s="44"/>
      <c r="J55" s="44">
        <v>60078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28"/>
      <c r="W55" s="28"/>
      <c r="X55" s="28"/>
      <c r="Y55" s="28"/>
      <c r="Z55" s="28"/>
    </row>
    <row r="56" spans="1:26" ht="12.75">
      <c r="A56" s="106" t="s">
        <v>82</v>
      </c>
      <c r="B56" s="107"/>
      <c r="C56" s="107"/>
      <c r="D56" s="107"/>
      <c r="E56" s="107"/>
      <c r="F56" s="107"/>
      <c r="G56" s="44">
        <v>2467</v>
      </c>
      <c r="H56" s="44"/>
      <c r="I56" s="44"/>
      <c r="J56" s="44">
        <v>25182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28"/>
      <c r="W56" s="28"/>
      <c r="X56" s="28"/>
      <c r="Y56" s="28"/>
      <c r="Z56" s="28"/>
    </row>
    <row r="57" spans="1:26" ht="12.75">
      <c r="A57" s="106" t="s">
        <v>83</v>
      </c>
      <c r="B57" s="107"/>
      <c r="C57" s="107"/>
      <c r="D57" s="107"/>
      <c r="E57" s="107"/>
      <c r="F57" s="107"/>
      <c r="G57" s="44">
        <v>1405</v>
      </c>
      <c r="H57" s="44"/>
      <c r="I57" s="44"/>
      <c r="J57" s="44">
        <v>13493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28"/>
      <c r="W57" s="28"/>
      <c r="X57" s="28"/>
      <c r="Y57" s="28"/>
      <c r="Z57" s="28"/>
    </row>
    <row r="58" spans="1:26" ht="12.75" customHeight="1">
      <c r="A58" s="106" t="s">
        <v>84</v>
      </c>
      <c r="B58" s="107"/>
      <c r="C58" s="107"/>
      <c r="D58" s="107"/>
      <c r="E58" s="107"/>
      <c r="F58" s="107"/>
      <c r="G58" s="44"/>
      <c r="H58" s="44"/>
      <c r="I58" s="44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28"/>
      <c r="W58" s="28"/>
      <c r="X58" s="28"/>
      <c r="Y58" s="28"/>
      <c r="Z58" s="28"/>
    </row>
    <row r="59" spans="1:26" ht="12.75">
      <c r="A59" s="98" t="s">
        <v>85</v>
      </c>
      <c r="B59" s="99"/>
      <c r="C59" s="99"/>
      <c r="D59" s="99"/>
      <c r="E59" s="99"/>
      <c r="F59" s="99"/>
      <c r="G59" s="44">
        <v>6059</v>
      </c>
      <c r="H59" s="44"/>
      <c r="I59" s="44"/>
      <c r="J59" s="44">
        <v>28041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28"/>
      <c r="W59" s="28"/>
      <c r="X59" s="28"/>
      <c r="Y59" s="28"/>
      <c r="Z59" s="28"/>
    </row>
    <row r="60" spans="1:26" ht="12.75">
      <c r="A60" s="98" t="s">
        <v>86</v>
      </c>
      <c r="B60" s="99"/>
      <c r="C60" s="99"/>
      <c r="D60" s="99"/>
      <c r="E60" s="99"/>
      <c r="F60" s="99"/>
      <c r="G60" s="44">
        <v>168604</v>
      </c>
      <c r="H60" s="44"/>
      <c r="I60" s="44"/>
      <c r="J60" s="44">
        <v>843418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28"/>
      <c r="W60" s="28"/>
      <c r="X60" s="28"/>
      <c r="Y60" s="28"/>
      <c r="Z60" s="28"/>
    </row>
    <row r="61" spans="1:26" ht="12.75">
      <c r="A61" s="98" t="s">
        <v>87</v>
      </c>
      <c r="B61" s="99"/>
      <c r="C61" s="99"/>
      <c r="D61" s="99"/>
      <c r="E61" s="99"/>
      <c r="F61" s="99"/>
      <c r="G61" s="44">
        <v>15153</v>
      </c>
      <c r="H61" s="44"/>
      <c r="I61" s="44"/>
      <c r="J61" s="44">
        <v>96676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28"/>
      <c r="W61" s="28"/>
      <c r="X61" s="28"/>
      <c r="Y61" s="28"/>
      <c r="Z61" s="28"/>
    </row>
    <row r="62" spans="1:26" ht="12.75">
      <c r="A62" s="98" t="s">
        <v>88</v>
      </c>
      <c r="B62" s="99"/>
      <c r="C62" s="99"/>
      <c r="D62" s="99"/>
      <c r="E62" s="99"/>
      <c r="F62" s="99"/>
      <c r="G62" s="44">
        <v>189816</v>
      </c>
      <c r="H62" s="44"/>
      <c r="I62" s="44"/>
      <c r="J62" s="44">
        <v>968135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28"/>
      <c r="W62" s="28"/>
      <c r="X62" s="28"/>
      <c r="Y62" s="28"/>
      <c r="Z62" s="28"/>
    </row>
    <row r="63" spans="1:26" s="54" customFormat="1" ht="12.75">
      <c r="A63" s="94" t="s">
        <v>89</v>
      </c>
      <c r="B63" s="95"/>
      <c r="C63" s="95"/>
      <c r="D63" s="95"/>
      <c r="E63" s="95"/>
      <c r="F63" s="96"/>
      <c r="G63" s="52">
        <v>189816</v>
      </c>
      <c r="H63" s="52"/>
      <c r="I63" s="52"/>
      <c r="J63" s="52">
        <v>968135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21"/>
      <c r="W63" s="21"/>
      <c r="X63" s="21"/>
      <c r="Y63" s="21"/>
      <c r="Z63" s="21"/>
    </row>
    <row r="64" spans="1:26" s="59" customFormat="1" ht="12.75">
      <c r="A64" s="97" t="s">
        <v>294</v>
      </c>
      <c r="B64" s="84"/>
      <c r="C64" s="84"/>
      <c r="D64" s="84"/>
      <c r="E64" s="84"/>
      <c r="F64" s="85"/>
      <c r="G64" s="55">
        <v>138</v>
      </c>
      <c r="H64" s="56"/>
      <c r="I64" s="56"/>
      <c r="J64" s="55">
        <v>117</v>
      </c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8"/>
      <c r="W64" s="58"/>
      <c r="X64" s="58"/>
      <c r="Y64" s="58"/>
      <c r="Z64" s="58"/>
    </row>
    <row r="65" spans="1:26" s="59" customFormat="1" ht="12.75">
      <c r="A65" s="97" t="s">
        <v>295</v>
      </c>
      <c r="B65" s="84"/>
      <c r="C65" s="84"/>
      <c r="D65" s="84"/>
      <c r="E65" s="84"/>
      <c r="F65" s="85"/>
      <c r="G65" s="55">
        <v>79</v>
      </c>
      <c r="H65" s="56"/>
      <c r="I65" s="56"/>
      <c r="J65" s="55">
        <v>63</v>
      </c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8"/>
      <c r="W65" s="58"/>
      <c r="X65" s="58"/>
      <c r="Y65" s="58"/>
      <c r="Z65" s="58"/>
    </row>
    <row r="66" spans="1:26" ht="13.5" customHeight="1">
      <c r="A66" s="110" t="s">
        <v>90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28"/>
      <c r="W66" s="28"/>
      <c r="X66" s="28"/>
      <c r="Y66" s="28"/>
      <c r="Z66" s="28"/>
    </row>
    <row r="67" spans="1:26" ht="12.75" customHeight="1">
      <c r="A67" s="108" t="s">
        <v>91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28"/>
      <c r="W67" s="28"/>
      <c r="X67" s="28"/>
      <c r="Y67" s="28"/>
      <c r="Z67" s="28"/>
    </row>
    <row r="68" spans="1:26" ht="15" customHeight="1">
      <c r="A68" s="108" t="s">
        <v>92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28"/>
      <c r="W68" s="28"/>
      <c r="X68" s="28"/>
      <c r="Y68" s="28"/>
      <c r="Z68" s="28"/>
    </row>
    <row r="69" spans="1:26" ht="72">
      <c r="A69" s="29">
        <v>11</v>
      </c>
      <c r="B69" s="30" t="s">
        <v>24</v>
      </c>
      <c r="C69" s="31">
        <v>1.965</v>
      </c>
      <c r="D69" s="32">
        <v>2936.55</v>
      </c>
      <c r="E69" s="33">
        <v>22.88</v>
      </c>
      <c r="F69" s="32" t="s">
        <v>25</v>
      </c>
      <c r="G69" s="32" t="s">
        <v>93</v>
      </c>
      <c r="H69" s="32">
        <v>45</v>
      </c>
      <c r="I69" s="32" t="s">
        <v>94</v>
      </c>
      <c r="J69" s="32">
        <v>25113</v>
      </c>
      <c r="K69" s="33">
        <v>540</v>
      </c>
      <c r="L69" s="33" t="s">
        <v>28</v>
      </c>
      <c r="M69" s="33">
        <v>104</v>
      </c>
      <c r="N69" s="33">
        <v>60</v>
      </c>
      <c r="O69" s="33">
        <v>188</v>
      </c>
      <c r="P69" s="33">
        <v>109</v>
      </c>
      <c r="Q69" s="33">
        <v>1924</v>
      </c>
      <c r="R69" s="33">
        <v>1045</v>
      </c>
      <c r="S69" s="33">
        <v>0.85</v>
      </c>
      <c r="T69" s="33">
        <v>0.8</v>
      </c>
      <c r="U69" s="33" t="s">
        <v>95</v>
      </c>
      <c r="V69" s="28"/>
      <c r="W69" s="28"/>
      <c r="X69" s="28"/>
      <c r="Y69" s="28"/>
      <c r="Z69" s="28"/>
    </row>
    <row r="70" spans="1:27" s="5" customFormat="1" ht="24">
      <c r="A70" s="34"/>
      <c r="B70" s="35" t="s">
        <v>237</v>
      </c>
      <c r="C70" s="36" t="s">
        <v>296</v>
      </c>
      <c r="D70" s="37"/>
      <c r="E70" s="38"/>
      <c r="F70" s="37"/>
      <c r="G70" s="37" t="s">
        <v>238</v>
      </c>
      <c r="H70" s="37"/>
      <c r="I70" s="37"/>
      <c r="J70" s="37" t="s">
        <v>259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39"/>
      <c r="AA70" s="5">
        <f>ROUND((104%*0.85*100),0)</f>
        <v>88</v>
      </c>
    </row>
    <row r="71" spans="1:27" s="5" customFormat="1" ht="24">
      <c r="A71" s="34"/>
      <c r="B71" s="35" t="s">
        <v>240</v>
      </c>
      <c r="C71" s="36" t="s">
        <v>297</v>
      </c>
      <c r="D71" s="37"/>
      <c r="E71" s="38"/>
      <c r="F71" s="37"/>
      <c r="G71" s="37" t="s">
        <v>241</v>
      </c>
      <c r="H71" s="37"/>
      <c r="I71" s="37"/>
      <c r="J71" s="37" t="s">
        <v>260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39"/>
      <c r="X71" s="39"/>
      <c r="Y71" s="39"/>
      <c r="Z71" s="39"/>
      <c r="AA71" s="5">
        <f>ROUND((60%*0.8*100),0)</f>
        <v>48</v>
      </c>
    </row>
    <row r="72" spans="1:26" ht="72">
      <c r="A72" s="41">
        <v>12</v>
      </c>
      <c r="B72" s="42" t="s">
        <v>96</v>
      </c>
      <c r="C72" s="43">
        <v>194.5</v>
      </c>
      <c r="D72" s="44">
        <v>5.98</v>
      </c>
      <c r="E72" s="45"/>
      <c r="F72" s="44">
        <v>5.98</v>
      </c>
      <c r="G72" s="44">
        <v>1163</v>
      </c>
      <c r="H72" s="44"/>
      <c r="I72" s="44">
        <v>1163</v>
      </c>
      <c r="J72" s="44">
        <v>5462</v>
      </c>
      <c r="K72" s="45"/>
      <c r="L72" s="45" t="s">
        <v>28</v>
      </c>
      <c r="M72" s="45"/>
      <c r="N72" s="45"/>
      <c r="O72" s="45"/>
      <c r="P72" s="45"/>
      <c r="Q72" s="45"/>
      <c r="R72" s="45"/>
      <c r="S72" s="45"/>
      <c r="T72" s="45"/>
      <c r="U72" s="45">
        <v>5462</v>
      </c>
      <c r="V72" s="28"/>
      <c r="W72" s="28"/>
      <c r="X72" s="28"/>
      <c r="Y72" s="28"/>
      <c r="Z72" s="28"/>
    </row>
    <row r="73" spans="1:26" ht="36">
      <c r="A73" s="29">
        <v>13</v>
      </c>
      <c r="B73" s="30" t="s">
        <v>97</v>
      </c>
      <c r="C73" s="31">
        <v>4.9875</v>
      </c>
      <c r="D73" s="32">
        <v>3100.02</v>
      </c>
      <c r="E73" s="33" t="s">
        <v>32</v>
      </c>
      <c r="F73" s="32" t="s">
        <v>33</v>
      </c>
      <c r="G73" s="32" t="s">
        <v>98</v>
      </c>
      <c r="H73" s="32" t="s">
        <v>99</v>
      </c>
      <c r="I73" s="32" t="s">
        <v>100</v>
      </c>
      <c r="J73" s="32">
        <v>52188</v>
      </c>
      <c r="K73" s="33" t="s">
        <v>101</v>
      </c>
      <c r="L73" s="33" t="s">
        <v>28</v>
      </c>
      <c r="M73" s="33">
        <v>142</v>
      </c>
      <c r="N73" s="33">
        <v>95</v>
      </c>
      <c r="O73" s="33">
        <v>61</v>
      </c>
      <c r="P73" s="33">
        <v>35</v>
      </c>
      <c r="Q73" s="33">
        <v>625</v>
      </c>
      <c r="R73" s="33">
        <v>335</v>
      </c>
      <c r="S73" s="33">
        <v>0.85</v>
      </c>
      <c r="T73" s="33" t="s">
        <v>38</v>
      </c>
      <c r="U73" s="33" t="s">
        <v>102</v>
      </c>
      <c r="V73" s="28"/>
      <c r="W73" s="28"/>
      <c r="X73" s="28"/>
      <c r="Y73" s="28"/>
      <c r="Z73" s="28"/>
    </row>
    <row r="74" spans="1:27" s="5" customFormat="1" ht="24">
      <c r="A74" s="34"/>
      <c r="B74" s="35" t="s">
        <v>237</v>
      </c>
      <c r="C74" s="36" t="s">
        <v>298</v>
      </c>
      <c r="D74" s="37"/>
      <c r="E74" s="38"/>
      <c r="F74" s="37"/>
      <c r="G74" s="37" t="s">
        <v>261</v>
      </c>
      <c r="H74" s="37"/>
      <c r="I74" s="37"/>
      <c r="J74" s="37" t="s">
        <v>262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39"/>
      <c r="X74" s="39"/>
      <c r="Y74" s="39"/>
      <c r="Z74" s="39"/>
      <c r="AA74" s="5">
        <f>ROUND((142%*0.85*100),0)</f>
        <v>121</v>
      </c>
    </row>
    <row r="75" spans="1:27" s="5" customFormat="1" ht="24">
      <c r="A75" s="34"/>
      <c r="B75" s="35" t="s">
        <v>240</v>
      </c>
      <c r="C75" s="36" t="s">
        <v>299</v>
      </c>
      <c r="D75" s="37"/>
      <c r="E75" s="38"/>
      <c r="F75" s="37"/>
      <c r="G75" s="37" t="s">
        <v>263</v>
      </c>
      <c r="H75" s="37"/>
      <c r="I75" s="37"/>
      <c r="J75" s="37" t="s">
        <v>264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39"/>
      <c r="AA75" s="5">
        <f>ROUND((95%*(0.85*0.8)*100),0)</f>
        <v>65</v>
      </c>
    </row>
    <row r="76" spans="1:26" ht="36">
      <c r="A76" s="41">
        <v>14</v>
      </c>
      <c r="B76" s="42" t="s">
        <v>40</v>
      </c>
      <c r="C76" s="43">
        <v>4.87</v>
      </c>
      <c r="D76" s="44">
        <v>124.01</v>
      </c>
      <c r="E76" s="45"/>
      <c r="F76" s="44" t="s">
        <v>41</v>
      </c>
      <c r="G76" s="44">
        <v>604</v>
      </c>
      <c r="H76" s="44"/>
      <c r="I76" s="44" t="s">
        <v>103</v>
      </c>
      <c r="J76" s="44">
        <v>4286</v>
      </c>
      <c r="K76" s="45"/>
      <c r="L76" s="45" t="s">
        <v>28</v>
      </c>
      <c r="M76" s="45"/>
      <c r="N76" s="45"/>
      <c r="O76" s="45"/>
      <c r="P76" s="45"/>
      <c r="Q76" s="45"/>
      <c r="R76" s="45"/>
      <c r="S76" s="45"/>
      <c r="T76" s="45"/>
      <c r="U76" s="45" t="s">
        <v>104</v>
      </c>
      <c r="V76" s="28"/>
      <c r="W76" s="28"/>
      <c r="X76" s="28"/>
      <c r="Y76" s="28"/>
      <c r="Z76" s="28"/>
    </row>
    <row r="77" spans="1:26" ht="48">
      <c r="A77" s="41">
        <v>15</v>
      </c>
      <c r="B77" s="42" t="s">
        <v>45</v>
      </c>
      <c r="C77" s="43">
        <v>-5.137</v>
      </c>
      <c r="D77" s="44">
        <v>2970</v>
      </c>
      <c r="E77" s="45" t="s">
        <v>46</v>
      </c>
      <c r="F77" s="44"/>
      <c r="G77" s="44">
        <v>-15257</v>
      </c>
      <c r="H77" s="44" t="s">
        <v>105</v>
      </c>
      <c r="I77" s="44"/>
      <c r="J77" s="44">
        <v>-50738</v>
      </c>
      <c r="K77" s="45" t="s">
        <v>106</v>
      </c>
      <c r="L77" s="45" t="s">
        <v>49</v>
      </c>
      <c r="M77" s="45"/>
      <c r="N77" s="45"/>
      <c r="O77" s="45"/>
      <c r="P77" s="45"/>
      <c r="Q77" s="45"/>
      <c r="R77" s="45"/>
      <c r="S77" s="45"/>
      <c r="T77" s="45"/>
      <c r="U77" s="45"/>
      <c r="V77" s="28"/>
      <c r="W77" s="28"/>
      <c r="X77" s="28"/>
      <c r="Y77" s="28"/>
      <c r="Z77" s="28"/>
    </row>
    <row r="78" spans="1:26" ht="48">
      <c r="A78" s="41">
        <v>16</v>
      </c>
      <c r="B78" s="42" t="s">
        <v>50</v>
      </c>
      <c r="C78" s="43">
        <v>5.137</v>
      </c>
      <c r="D78" s="44">
        <v>3030</v>
      </c>
      <c r="E78" s="45" t="s">
        <v>51</v>
      </c>
      <c r="F78" s="44"/>
      <c r="G78" s="44">
        <v>15565</v>
      </c>
      <c r="H78" s="44" t="s">
        <v>107</v>
      </c>
      <c r="I78" s="44"/>
      <c r="J78" s="44">
        <v>47205</v>
      </c>
      <c r="K78" s="45" t="s">
        <v>108</v>
      </c>
      <c r="L78" s="45" t="s">
        <v>49</v>
      </c>
      <c r="M78" s="45"/>
      <c r="N78" s="45"/>
      <c r="O78" s="45"/>
      <c r="P78" s="45"/>
      <c r="Q78" s="45"/>
      <c r="R78" s="45"/>
      <c r="S78" s="45"/>
      <c r="T78" s="45"/>
      <c r="U78" s="45"/>
      <c r="V78" s="28"/>
      <c r="W78" s="28"/>
      <c r="X78" s="28"/>
      <c r="Y78" s="28"/>
      <c r="Z78" s="28"/>
    </row>
    <row r="79" spans="1:26" ht="72">
      <c r="A79" s="29">
        <v>17</v>
      </c>
      <c r="B79" s="30" t="s">
        <v>54</v>
      </c>
      <c r="C79" s="31">
        <v>1.995</v>
      </c>
      <c r="D79" s="32">
        <v>3218.43</v>
      </c>
      <c r="E79" s="33" t="s">
        <v>55</v>
      </c>
      <c r="F79" s="32" t="s">
        <v>56</v>
      </c>
      <c r="G79" s="32" t="s">
        <v>109</v>
      </c>
      <c r="H79" s="32" t="s">
        <v>110</v>
      </c>
      <c r="I79" s="32" t="s">
        <v>111</v>
      </c>
      <c r="J79" s="32">
        <v>44542</v>
      </c>
      <c r="K79" s="33" t="s">
        <v>112</v>
      </c>
      <c r="L79" s="33" t="s">
        <v>28</v>
      </c>
      <c r="M79" s="33">
        <v>142</v>
      </c>
      <c r="N79" s="33">
        <v>95</v>
      </c>
      <c r="O79" s="33">
        <v>2219</v>
      </c>
      <c r="P79" s="33">
        <v>1262</v>
      </c>
      <c r="Q79" s="33">
        <v>22653</v>
      </c>
      <c r="R79" s="33">
        <v>12124</v>
      </c>
      <c r="S79" s="33">
        <v>0.85</v>
      </c>
      <c r="T79" s="33" t="s">
        <v>38</v>
      </c>
      <c r="U79" s="33" t="s">
        <v>113</v>
      </c>
      <c r="V79" s="28"/>
      <c r="W79" s="28"/>
      <c r="X79" s="28"/>
      <c r="Y79" s="28"/>
      <c r="Z79" s="28"/>
    </row>
    <row r="80" spans="1:27" s="5" customFormat="1" ht="24">
      <c r="A80" s="34"/>
      <c r="B80" s="35" t="s">
        <v>237</v>
      </c>
      <c r="C80" s="36" t="s">
        <v>298</v>
      </c>
      <c r="D80" s="37"/>
      <c r="E80" s="38"/>
      <c r="F80" s="37"/>
      <c r="G80" s="37" t="s">
        <v>265</v>
      </c>
      <c r="H80" s="37"/>
      <c r="I80" s="37"/>
      <c r="J80" s="37" t="s">
        <v>266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9"/>
      <c r="X80" s="39"/>
      <c r="Y80" s="39"/>
      <c r="Z80" s="39"/>
      <c r="AA80" s="5">
        <f>ROUND((142%*0.85*100),0)</f>
        <v>121</v>
      </c>
    </row>
    <row r="81" spans="1:27" s="5" customFormat="1" ht="24">
      <c r="A81" s="34"/>
      <c r="B81" s="35" t="s">
        <v>240</v>
      </c>
      <c r="C81" s="36" t="s">
        <v>299</v>
      </c>
      <c r="D81" s="37"/>
      <c r="E81" s="38"/>
      <c r="F81" s="37"/>
      <c r="G81" s="37" t="s">
        <v>267</v>
      </c>
      <c r="H81" s="37"/>
      <c r="I81" s="37"/>
      <c r="J81" s="37" t="s">
        <v>268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9"/>
      <c r="X81" s="39"/>
      <c r="Y81" s="39"/>
      <c r="Z81" s="39"/>
      <c r="AA81" s="5">
        <f>ROUND((95%*(0.85*0.8)*100),0)</f>
        <v>65</v>
      </c>
    </row>
    <row r="82" spans="1:26" ht="72">
      <c r="A82" s="41">
        <v>18</v>
      </c>
      <c r="B82" s="42" t="s">
        <v>62</v>
      </c>
      <c r="C82" s="43">
        <v>192.7</v>
      </c>
      <c r="D82" s="44">
        <v>511</v>
      </c>
      <c r="E82" s="45" t="s">
        <v>63</v>
      </c>
      <c r="F82" s="44"/>
      <c r="G82" s="44">
        <v>98470</v>
      </c>
      <c r="H82" s="44" t="s">
        <v>114</v>
      </c>
      <c r="I82" s="44"/>
      <c r="J82" s="44">
        <v>492722</v>
      </c>
      <c r="K82" s="45" t="s">
        <v>115</v>
      </c>
      <c r="L82" s="45" t="s">
        <v>49</v>
      </c>
      <c r="M82" s="45">
        <v>142</v>
      </c>
      <c r="N82" s="45">
        <v>95</v>
      </c>
      <c r="O82" s="45"/>
      <c r="P82" s="45"/>
      <c r="Q82" s="45"/>
      <c r="R82" s="45"/>
      <c r="S82" s="45">
        <v>0.85</v>
      </c>
      <c r="T82" s="45" t="s">
        <v>38</v>
      </c>
      <c r="U82" s="45"/>
      <c r="V82" s="28"/>
      <c r="W82" s="28"/>
      <c r="X82" s="28"/>
      <c r="Y82" s="28"/>
      <c r="Z82" s="28"/>
    </row>
    <row r="83" spans="1:26" ht="60">
      <c r="A83" s="29">
        <v>19</v>
      </c>
      <c r="B83" s="30" t="s">
        <v>66</v>
      </c>
      <c r="C83" s="31">
        <v>11.97</v>
      </c>
      <c r="D83" s="32">
        <v>8.92</v>
      </c>
      <c r="E83" s="33" t="s">
        <v>67</v>
      </c>
      <c r="F83" s="32">
        <v>3.59</v>
      </c>
      <c r="G83" s="32" t="s">
        <v>116</v>
      </c>
      <c r="H83" s="32" t="s">
        <v>117</v>
      </c>
      <c r="I83" s="32">
        <v>43</v>
      </c>
      <c r="J83" s="32">
        <v>471</v>
      </c>
      <c r="K83" s="33" t="s">
        <v>118</v>
      </c>
      <c r="L83" s="33" t="s">
        <v>28</v>
      </c>
      <c r="M83" s="33">
        <v>142</v>
      </c>
      <c r="N83" s="33">
        <v>95</v>
      </c>
      <c r="O83" s="33">
        <v>18</v>
      </c>
      <c r="P83" s="33">
        <v>10</v>
      </c>
      <c r="Q83" s="33">
        <v>189</v>
      </c>
      <c r="R83" s="33">
        <v>101</v>
      </c>
      <c r="S83" s="33">
        <v>0.85</v>
      </c>
      <c r="T83" s="33" t="s">
        <v>38</v>
      </c>
      <c r="U83" s="33">
        <v>160</v>
      </c>
      <c r="V83" s="28"/>
      <c r="W83" s="28"/>
      <c r="X83" s="28"/>
      <c r="Y83" s="28"/>
      <c r="Z83" s="28"/>
    </row>
    <row r="84" spans="1:27" s="5" customFormat="1" ht="24">
      <c r="A84" s="47"/>
      <c r="B84" s="48" t="s">
        <v>237</v>
      </c>
      <c r="C84" s="49" t="s">
        <v>298</v>
      </c>
      <c r="D84" s="50"/>
      <c r="E84" s="51"/>
      <c r="F84" s="50"/>
      <c r="G84" s="50" t="s">
        <v>255</v>
      </c>
      <c r="H84" s="50"/>
      <c r="I84" s="50"/>
      <c r="J84" s="50" t="s">
        <v>269</v>
      </c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39"/>
      <c r="W84" s="39"/>
      <c r="X84" s="39"/>
      <c r="Y84" s="39"/>
      <c r="Z84" s="39"/>
      <c r="AA84" s="5">
        <f>ROUND((142%*0.85*100),0)</f>
        <v>121</v>
      </c>
    </row>
    <row r="85" spans="1:27" s="5" customFormat="1" ht="24">
      <c r="A85" s="47"/>
      <c r="B85" s="48" t="s">
        <v>240</v>
      </c>
      <c r="C85" s="49" t="s">
        <v>299</v>
      </c>
      <c r="D85" s="50"/>
      <c r="E85" s="51"/>
      <c r="F85" s="50"/>
      <c r="G85" s="50" t="s">
        <v>257</v>
      </c>
      <c r="H85" s="50"/>
      <c r="I85" s="50"/>
      <c r="J85" s="50" t="s">
        <v>270</v>
      </c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39"/>
      <c r="W85" s="39"/>
      <c r="X85" s="39"/>
      <c r="Y85" s="39"/>
      <c r="Z85" s="39"/>
      <c r="AA85" s="5">
        <f>ROUND((95%*(0.85*0.8)*100),0)</f>
        <v>65</v>
      </c>
    </row>
    <row r="86" spans="1:26" ht="72">
      <c r="A86" s="29">
        <v>20</v>
      </c>
      <c r="B86" s="30" t="s">
        <v>62</v>
      </c>
      <c r="C86" s="31">
        <v>144.8</v>
      </c>
      <c r="D86" s="32">
        <v>511</v>
      </c>
      <c r="E86" s="33" t="s">
        <v>63</v>
      </c>
      <c r="F86" s="32"/>
      <c r="G86" s="32">
        <v>73993</v>
      </c>
      <c r="H86" s="32" t="s">
        <v>119</v>
      </c>
      <c r="I86" s="32"/>
      <c r="J86" s="32">
        <v>370245</v>
      </c>
      <c r="K86" s="33" t="s">
        <v>120</v>
      </c>
      <c r="L86" s="33" t="s">
        <v>49</v>
      </c>
      <c r="M86" s="33">
        <v>142</v>
      </c>
      <c r="N86" s="33">
        <v>95</v>
      </c>
      <c r="O86" s="33"/>
      <c r="P86" s="33"/>
      <c r="Q86" s="33"/>
      <c r="R86" s="33"/>
      <c r="S86" s="33">
        <v>0.85</v>
      </c>
      <c r="T86" s="33" t="s">
        <v>38</v>
      </c>
      <c r="U86" s="33"/>
      <c r="V86" s="28"/>
      <c r="W86" s="28"/>
      <c r="X86" s="28"/>
      <c r="Y86" s="28"/>
      <c r="Z86" s="28"/>
    </row>
    <row r="87" spans="1:26" ht="36">
      <c r="A87" s="98" t="s">
        <v>73</v>
      </c>
      <c r="B87" s="99"/>
      <c r="C87" s="99"/>
      <c r="D87" s="99"/>
      <c r="E87" s="99"/>
      <c r="F87" s="99"/>
      <c r="G87" s="44">
        <v>202297</v>
      </c>
      <c r="H87" s="44" t="s">
        <v>121</v>
      </c>
      <c r="I87" s="44" t="s">
        <v>122</v>
      </c>
      <c r="J87" s="44">
        <v>991496</v>
      </c>
      <c r="K87" s="45" t="s">
        <v>123</v>
      </c>
      <c r="L87" s="45"/>
      <c r="M87" s="45"/>
      <c r="N87" s="45"/>
      <c r="O87" s="45"/>
      <c r="P87" s="45"/>
      <c r="Q87" s="45"/>
      <c r="R87" s="45"/>
      <c r="S87" s="45"/>
      <c r="T87" s="45"/>
      <c r="U87" s="45" t="s">
        <v>124</v>
      </c>
      <c r="V87" s="28"/>
      <c r="W87" s="28"/>
      <c r="X87" s="28"/>
      <c r="Y87" s="28"/>
      <c r="Z87" s="28"/>
    </row>
    <row r="88" spans="1:26" ht="12.75">
      <c r="A88" s="98" t="s">
        <v>78</v>
      </c>
      <c r="B88" s="99"/>
      <c r="C88" s="99"/>
      <c r="D88" s="99"/>
      <c r="E88" s="99"/>
      <c r="F88" s="99"/>
      <c r="G88" s="44"/>
      <c r="H88" s="44"/>
      <c r="I88" s="44"/>
      <c r="J88" s="44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28"/>
      <c r="W88" s="28"/>
      <c r="X88" s="28"/>
      <c r="Y88" s="28"/>
      <c r="Z88" s="28"/>
    </row>
    <row r="89" spans="1:26" ht="12.75">
      <c r="A89" s="98" t="s">
        <v>79</v>
      </c>
      <c r="B89" s="99"/>
      <c r="C89" s="99"/>
      <c r="D89" s="99"/>
      <c r="E89" s="99"/>
      <c r="F89" s="99"/>
      <c r="G89" s="44">
        <v>1927</v>
      </c>
      <c r="H89" s="44"/>
      <c r="I89" s="44"/>
      <c r="J89" s="44">
        <v>23151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28"/>
      <c r="W89" s="28"/>
      <c r="X89" s="28"/>
      <c r="Y89" s="28"/>
      <c r="Z89" s="28"/>
    </row>
    <row r="90" spans="1:26" ht="12.75">
      <c r="A90" s="98" t="s">
        <v>80</v>
      </c>
      <c r="B90" s="99"/>
      <c r="C90" s="99"/>
      <c r="D90" s="99"/>
      <c r="E90" s="99"/>
      <c r="F90" s="99"/>
      <c r="G90" s="44">
        <v>188569</v>
      </c>
      <c r="H90" s="44"/>
      <c r="I90" s="44"/>
      <c r="J90" s="44">
        <v>913389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28"/>
      <c r="W90" s="28"/>
      <c r="X90" s="28"/>
      <c r="Y90" s="28"/>
      <c r="Z90" s="28"/>
    </row>
    <row r="91" spans="1:26" ht="12.75">
      <c r="A91" s="98" t="s">
        <v>81</v>
      </c>
      <c r="B91" s="99"/>
      <c r="C91" s="99"/>
      <c r="D91" s="99"/>
      <c r="E91" s="99"/>
      <c r="F91" s="99"/>
      <c r="G91" s="44">
        <v>12741</v>
      </c>
      <c r="H91" s="44"/>
      <c r="I91" s="44"/>
      <c r="J91" s="44">
        <v>66254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28"/>
      <c r="W91" s="28"/>
      <c r="X91" s="28"/>
      <c r="Y91" s="28"/>
      <c r="Z91" s="28"/>
    </row>
    <row r="92" spans="1:26" ht="12.75">
      <c r="A92" s="106" t="s">
        <v>82</v>
      </c>
      <c r="B92" s="107"/>
      <c r="C92" s="107"/>
      <c r="D92" s="107"/>
      <c r="E92" s="107"/>
      <c r="F92" s="107"/>
      <c r="G92" s="44">
        <v>2487</v>
      </c>
      <c r="H92" s="44"/>
      <c r="I92" s="44"/>
      <c r="J92" s="44">
        <v>25392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28"/>
      <c r="W92" s="28"/>
      <c r="X92" s="28"/>
      <c r="Y92" s="28"/>
      <c r="Z92" s="28"/>
    </row>
    <row r="93" spans="1:26" ht="12.75">
      <c r="A93" s="106" t="s">
        <v>83</v>
      </c>
      <c r="B93" s="107"/>
      <c r="C93" s="107"/>
      <c r="D93" s="107"/>
      <c r="E93" s="107"/>
      <c r="F93" s="107"/>
      <c r="G93" s="44">
        <v>1416</v>
      </c>
      <c r="H93" s="44"/>
      <c r="I93" s="44"/>
      <c r="J93" s="44">
        <v>13605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28"/>
      <c r="W93" s="28"/>
      <c r="X93" s="28"/>
      <c r="Y93" s="28"/>
      <c r="Z93" s="28"/>
    </row>
    <row r="94" spans="1:26" ht="12.75">
      <c r="A94" s="106" t="s">
        <v>125</v>
      </c>
      <c r="B94" s="107"/>
      <c r="C94" s="107"/>
      <c r="D94" s="107"/>
      <c r="E94" s="107"/>
      <c r="F94" s="107"/>
      <c r="G94" s="44"/>
      <c r="H94" s="44"/>
      <c r="I94" s="44"/>
      <c r="J94" s="44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28"/>
      <c r="W94" s="28"/>
      <c r="X94" s="28"/>
      <c r="Y94" s="28"/>
      <c r="Z94" s="28"/>
    </row>
    <row r="95" spans="1:26" ht="12.75">
      <c r="A95" s="98" t="s">
        <v>85</v>
      </c>
      <c r="B95" s="99"/>
      <c r="C95" s="99"/>
      <c r="D95" s="99"/>
      <c r="E95" s="99"/>
      <c r="F95" s="99"/>
      <c r="G95" s="44">
        <v>6067</v>
      </c>
      <c r="H95" s="44"/>
      <c r="I95" s="44"/>
      <c r="J95" s="44">
        <v>28082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28"/>
      <c r="W95" s="28"/>
      <c r="X95" s="28"/>
      <c r="Y95" s="28"/>
      <c r="Z95" s="28"/>
    </row>
    <row r="96" spans="1:26" ht="12.75">
      <c r="A96" s="98" t="s">
        <v>86</v>
      </c>
      <c r="B96" s="99"/>
      <c r="C96" s="99"/>
      <c r="D96" s="99"/>
      <c r="E96" s="99"/>
      <c r="F96" s="99"/>
      <c r="G96" s="44">
        <v>2075</v>
      </c>
      <c r="H96" s="44"/>
      <c r="I96" s="44"/>
      <c r="J96" s="44">
        <v>6215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28"/>
      <c r="W96" s="28"/>
      <c r="X96" s="28"/>
      <c r="Y96" s="28"/>
      <c r="Z96" s="28"/>
    </row>
    <row r="97" spans="1:26" ht="12.75">
      <c r="A97" s="98" t="s">
        <v>87</v>
      </c>
      <c r="B97" s="99"/>
      <c r="C97" s="99"/>
      <c r="D97" s="99"/>
      <c r="E97" s="99"/>
      <c r="F97" s="99"/>
      <c r="G97" s="44">
        <v>198058</v>
      </c>
      <c r="H97" s="44"/>
      <c r="I97" s="44"/>
      <c r="J97" s="44">
        <v>996196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28"/>
      <c r="W97" s="28"/>
      <c r="X97" s="28"/>
      <c r="Y97" s="28"/>
      <c r="Z97" s="28"/>
    </row>
    <row r="98" spans="1:26" ht="12.75">
      <c r="A98" s="98" t="s">
        <v>88</v>
      </c>
      <c r="B98" s="99"/>
      <c r="C98" s="99"/>
      <c r="D98" s="99"/>
      <c r="E98" s="99"/>
      <c r="F98" s="99"/>
      <c r="G98" s="44">
        <v>206200</v>
      </c>
      <c r="H98" s="44"/>
      <c r="I98" s="44"/>
      <c r="J98" s="44">
        <v>1030493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28"/>
      <c r="W98" s="28"/>
      <c r="X98" s="28"/>
      <c r="Y98" s="28"/>
      <c r="Z98" s="28"/>
    </row>
    <row r="99" spans="1:26" s="54" customFormat="1" ht="12.75">
      <c r="A99" s="94" t="s">
        <v>126</v>
      </c>
      <c r="B99" s="95"/>
      <c r="C99" s="95"/>
      <c r="D99" s="95"/>
      <c r="E99" s="95"/>
      <c r="F99" s="96"/>
      <c r="G99" s="52">
        <v>206200</v>
      </c>
      <c r="H99" s="52"/>
      <c r="I99" s="52"/>
      <c r="J99" s="52">
        <v>1030493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21"/>
      <c r="W99" s="21"/>
      <c r="X99" s="21"/>
      <c r="Y99" s="21"/>
      <c r="Z99" s="21"/>
    </row>
    <row r="100" spans="1:26" s="59" customFormat="1" ht="12.75">
      <c r="A100" s="97" t="s">
        <v>294</v>
      </c>
      <c r="B100" s="84"/>
      <c r="C100" s="84"/>
      <c r="D100" s="84"/>
      <c r="E100" s="84"/>
      <c r="F100" s="85"/>
      <c r="G100" s="55">
        <v>129</v>
      </c>
      <c r="H100" s="56"/>
      <c r="I100" s="56"/>
      <c r="J100" s="55">
        <v>110</v>
      </c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8"/>
      <c r="W100" s="58"/>
      <c r="X100" s="58"/>
      <c r="Y100" s="58"/>
      <c r="Z100" s="58"/>
    </row>
    <row r="101" spans="1:26" s="59" customFormat="1" ht="12.75">
      <c r="A101" s="97" t="s">
        <v>295</v>
      </c>
      <c r="B101" s="84"/>
      <c r="C101" s="84"/>
      <c r="D101" s="84"/>
      <c r="E101" s="84"/>
      <c r="F101" s="85"/>
      <c r="G101" s="55">
        <v>73</v>
      </c>
      <c r="H101" s="56"/>
      <c r="I101" s="56"/>
      <c r="J101" s="55">
        <v>59</v>
      </c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8"/>
      <c r="W101" s="58"/>
      <c r="X101" s="58"/>
      <c r="Y101" s="58"/>
      <c r="Z101" s="58"/>
    </row>
    <row r="102" spans="1:26" ht="14.25" customHeight="1">
      <c r="A102" s="110" t="s">
        <v>127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28"/>
      <c r="W102" s="28"/>
      <c r="X102" s="28"/>
      <c r="Y102" s="28"/>
      <c r="Z102" s="28"/>
    </row>
    <row r="103" spans="1:26" ht="14.25" customHeight="1">
      <c r="A103" s="108" t="s">
        <v>128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28"/>
      <c r="W103" s="28"/>
      <c r="X103" s="28"/>
      <c r="Y103" s="28"/>
      <c r="Z103" s="28"/>
    </row>
    <row r="104" spans="1:26" ht="13.5" customHeight="1">
      <c r="A104" s="108" t="s">
        <v>129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28"/>
      <c r="W104" s="28"/>
      <c r="X104" s="28"/>
      <c r="Y104" s="28"/>
      <c r="Z104" s="28"/>
    </row>
    <row r="105" spans="1:26" ht="22.5" customHeight="1">
      <c r="A105" s="108" t="s">
        <v>130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28"/>
      <c r="W105" s="28"/>
      <c r="X105" s="28"/>
      <c r="Y105" s="28"/>
      <c r="Z105" s="28"/>
    </row>
    <row r="106" spans="1:26" ht="72">
      <c r="A106" s="29">
        <v>21</v>
      </c>
      <c r="B106" s="30" t="s">
        <v>24</v>
      </c>
      <c r="C106" s="31">
        <v>6.161</v>
      </c>
      <c r="D106" s="32">
        <v>2936.55</v>
      </c>
      <c r="E106" s="33">
        <v>22.88</v>
      </c>
      <c r="F106" s="32" t="s">
        <v>25</v>
      </c>
      <c r="G106" s="32" t="s">
        <v>131</v>
      </c>
      <c r="H106" s="32">
        <v>141</v>
      </c>
      <c r="I106" s="32" t="s">
        <v>132</v>
      </c>
      <c r="J106" s="32">
        <v>78739</v>
      </c>
      <c r="K106" s="33">
        <v>1692</v>
      </c>
      <c r="L106" s="33" t="s">
        <v>28</v>
      </c>
      <c r="M106" s="33">
        <v>104</v>
      </c>
      <c r="N106" s="33">
        <v>60</v>
      </c>
      <c r="O106" s="33">
        <v>592</v>
      </c>
      <c r="P106" s="33">
        <v>341</v>
      </c>
      <c r="Q106" s="33">
        <v>6033</v>
      </c>
      <c r="R106" s="33">
        <v>3276</v>
      </c>
      <c r="S106" s="33">
        <v>0.85</v>
      </c>
      <c r="T106" s="33">
        <v>0.8</v>
      </c>
      <c r="U106" s="33" t="s">
        <v>133</v>
      </c>
      <c r="V106" s="28"/>
      <c r="W106" s="28"/>
      <c r="X106" s="28"/>
      <c r="Y106" s="28"/>
      <c r="Z106" s="28"/>
    </row>
    <row r="107" spans="1:27" s="5" customFormat="1" ht="24">
      <c r="A107" s="34"/>
      <c r="B107" s="35" t="s">
        <v>237</v>
      </c>
      <c r="C107" s="36" t="s">
        <v>296</v>
      </c>
      <c r="D107" s="37"/>
      <c r="E107" s="38"/>
      <c r="F107" s="37"/>
      <c r="G107" s="37" t="s">
        <v>271</v>
      </c>
      <c r="H107" s="37"/>
      <c r="I107" s="37"/>
      <c r="J107" s="37" t="s">
        <v>272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9"/>
      <c r="X107" s="39"/>
      <c r="Y107" s="39"/>
      <c r="Z107" s="39"/>
      <c r="AA107" s="5">
        <f>ROUND((104%*0.85*100),0)</f>
        <v>88</v>
      </c>
    </row>
    <row r="108" spans="1:27" s="5" customFormat="1" ht="24">
      <c r="A108" s="34"/>
      <c r="B108" s="35" t="s">
        <v>240</v>
      </c>
      <c r="C108" s="36" t="s">
        <v>297</v>
      </c>
      <c r="D108" s="37"/>
      <c r="E108" s="38"/>
      <c r="F108" s="37"/>
      <c r="G108" s="37" t="s">
        <v>273</v>
      </c>
      <c r="H108" s="37"/>
      <c r="I108" s="37"/>
      <c r="J108" s="37" t="s">
        <v>274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9"/>
      <c r="X108" s="39"/>
      <c r="Y108" s="39"/>
      <c r="Z108" s="39"/>
      <c r="AA108" s="5">
        <f>ROUND((60%*0.8*100),0)</f>
        <v>48</v>
      </c>
    </row>
    <row r="109" spans="1:26" ht="72">
      <c r="A109" s="41">
        <v>22</v>
      </c>
      <c r="B109" s="42" t="s">
        <v>30</v>
      </c>
      <c r="C109" s="43">
        <v>63.77</v>
      </c>
      <c r="D109" s="44">
        <v>4.8</v>
      </c>
      <c r="E109" s="45"/>
      <c r="F109" s="44">
        <v>4.8</v>
      </c>
      <c r="G109" s="44">
        <v>306</v>
      </c>
      <c r="H109" s="44"/>
      <c r="I109" s="44">
        <v>306</v>
      </c>
      <c r="J109" s="44">
        <v>1439</v>
      </c>
      <c r="K109" s="45"/>
      <c r="L109" s="45" t="s">
        <v>28</v>
      </c>
      <c r="M109" s="45"/>
      <c r="N109" s="45"/>
      <c r="O109" s="45"/>
      <c r="P109" s="45"/>
      <c r="Q109" s="45"/>
      <c r="R109" s="45"/>
      <c r="S109" s="45"/>
      <c r="T109" s="45"/>
      <c r="U109" s="45">
        <v>1439</v>
      </c>
      <c r="V109" s="28"/>
      <c r="W109" s="28"/>
      <c r="X109" s="28"/>
      <c r="Y109" s="28"/>
      <c r="Z109" s="28"/>
    </row>
    <row r="110" spans="1:26" ht="36">
      <c r="A110" s="29">
        <v>23</v>
      </c>
      <c r="B110" s="30" t="s">
        <v>134</v>
      </c>
      <c r="C110" s="31">
        <v>15.403</v>
      </c>
      <c r="D110" s="32">
        <v>3100.02</v>
      </c>
      <c r="E110" s="33" t="s">
        <v>32</v>
      </c>
      <c r="F110" s="32" t="s">
        <v>33</v>
      </c>
      <c r="G110" s="32" t="s">
        <v>135</v>
      </c>
      <c r="H110" s="32" t="s">
        <v>136</v>
      </c>
      <c r="I110" s="32" t="s">
        <v>137</v>
      </c>
      <c r="J110" s="32">
        <v>161173</v>
      </c>
      <c r="K110" s="33" t="s">
        <v>138</v>
      </c>
      <c r="L110" s="33" t="s">
        <v>28</v>
      </c>
      <c r="M110" s="33">
        <v>142</v>
      </c>
      <c r="N110" s="33">
        <v>95</v>
      </c>
      <c r="O110" s="33">
        <v>189</v>
      </c>
      <c r="P110" s="33">
        <v>107</v>
      </c>
      <c r="Q110" s="33">
        <v>1929</v>
      </c>
      <c r="R110" s="33">
        <v>1032</v>
      </c>
      <c r="S110" s="33">
        <v>0.85</v>
      </c>
      <c r="T110" s="33" t="s">
        <v>38</v>
      </c>
      <c r="U110" s="33" t="s">
        <v>139</v>
      </c>
      <c r="V110" s="28"/>
      <c r="W110" s="28"/>
      <c r="X110" s="28"/>
      <c r="Y110" s="28"/>
      <c r="Z110" s="28"/>
    </row>
    <row r="111" spans="1:27" s="5" customFormat="1" ht="24">
      <c r="A111" s="34"/>
      <c r="B111" s="35" t="s">
        <v>237</v>
      </c>
      <c r="C111" s="36" t="s">
        <v>298</v>
      </c>
      <c r="D111" s="37"/>
      <c r="E111" s="38"/>
      <c r="F111" s="37"/>
      <c r="G111" s="37" t="s">
        <v>269</v>
      </c>
      <c r="H111" s="37"/>
      <c r="I111" s="37"/>
      <c r="J111" s="37" t="s">
        <v>275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9"/>
      <c r="X111" s="39"/>
      <c r="Y111" s="39"/>
      <c r="Z111" s="39"/>
      <c r="AA111" s="5">
        <f>ROUND((142%*0.85*100),0)</f>
        <v>121</v>
      </c>
    </row>
    <row r="112" spans="1:27" s="5" customFormat="1" ht="24">
      <c r="A112" s="34"/>
      <c r="B112" s="35" t="s">
        <v>240</v>
      </c>
      <c r="C112" s="36" t="s">
        <v>299</v>
      </c>
      <c r="D112" s="37"/>
      <c r="E112" s="38"/>
      <c r="F112" s="37"/>
      <c r="G112" s="37" t="s">
        <v>276</v>
      </c>
      <c r="H112" s="37"/>
      <c r="I112" s="37"/>
      <c r="J112" s="37" t="s">
        <v>277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9"/>
      <c r="X112" s="39"/>
      <c r="Y112" s="39"/>
      <c r="Z112" s="39"/>
      <c r="AA112" s="5">
        <f>ROUND((95%*(0.85*0.8)*100),0)</f>
        <v>65</v>
      </c>
    </row>
    <row r="113" spans="1:26" ht="36">
      <c r="A113" s="41">
        <v>24</v>
      </c>
      <c r="B113" s="42" t="s">
        <v>40</v>
      </c>
      <c r="C113" s="43">
        <v>15.038</v>
      </c>
      <c r="D113" s="44">
        <v>124.01</v>
      </c>
      <c r="E113" s="45"/>
      <c r="F113" s="44" t="s">
        <v>41</v>
      </c>
      <c r="G113" s="44">
        <v>1865</v>
      </c>
      <c r="H113" s="44"/>
      <c r="I113" s="44" t="s">
        <v>140</v>
      </c>
      <c r="J113" s="44">
        <v>13233</v>
      </c>
      <c r="K113" s="45"/>
      <c r="L113" s="45" t="s">
        <v>28</v>
      </c>
      <c r="M113" s="45"/>
      <c r="N113" s="45"/>
      <c r="O113" s="45"/>
      <c r="P113" s="45"/>
      <c r="Q113" s="45"/>
      <c r="R113" s="45"/>
      <c r="S113" s="45"/>
      <c r="T113" s="45"/>
      <c r="U113" s="45" t="s">
        <v>141</v>
      </c>
      <c r="V113" s="28"/>
      <c r="W113" s="28"/>
      <c r="X113" s="28"/>
      <c r="Y113" s="28"/>
      <c r="Z113" s="28"/>
    </row>
    <row r="114" spans="1:26" ht="48">
      <c r="A114" s="41">
        <v>25</v>
      </c>
      <c r="B114" s="42" t="s">
        <v>45</v>
      </c>
      <c r="C114" s="43">
        <v>-15.87</v>
      </c>
      <c r="D114" s="44">
        <v>2970</v>
      </c>
      <c r="E114" s="45" t="s">
        <v>46</v>
      </c>
      <c r="F114" s="44"/>
      <c r="G114" s="44">
        <v>-47134</v>
      </c>
      <c r="H114" s="44" t="s">
        <v>142</v>
      </c>
      <c r="I114" s="44"/>
      <c r="J114" s="44">
        <v>-156748</v>
      </c>
      <c r="K114" s="45" t="s">
        <v>143</v>
      </c>
      <c r="L114" s="45" t="s">
        <v>49</v>
      </c>
      <c r="M114" s="45"/>
      <c r="N114" s="45"/>
      <c r="O114" s="45"/>
      <c r="P114" s="45"/>
      <c r="Q114" s="45"/>
      <c r="R114" s="45"/>
      <c r="S114" s="45"/>
      <c r="T114" s="45"/>
      <c r="U114" s="45"/>
      <c r="V114" s="28"/>
      <c r="W114" s="28"/>
      <c r="X114" s="28"/>
      <c r="Y114" s="28"/>
      <c r="Z114" s="28"/>
    </row>
    <row r="115" spans="1:26" ht="48">
      <c r="A115" s="41">
        <v>26</v>
      </c>
      <c r="B115" s="42" t="s">
        <v>50</v>
      </c>
      <c r="C115" s="43">
        <v>15.87</v>
      </c>
      <c r="D115" s="44">
        <v>3030</v>
      </c>
      <c r="E115" s="45" t="s">
        <v>51</v>
      </c>
      <c r="F115" s="44"/>
      <c r="G115" s="44">
        <v>48086</v>
      </c>
      <c r="H115" s="44" t="s">
        <v>144</v>
      </c>
      <c r="I115" s="44"/>
      <c r="J115" s="44">
        <v>145833</v>
      </c>
      <c r="K115" s="45" t="s">
        <v>145</v>
      </c>
      <c r="L115" s="45" t="s">
        <v>49</v>
      </c>
      <c r="M115" s="45"/>
      <c r="N115" s="45"/>
      <c r="O115" s="45"/>
      <c r="P115" s="45"/>
      <c r="Q115" s="45"/>
      <c r="R115" s="45"/>
      <c r="S115" s="45"/>
      <c r="T115" s="45"/>
      <c r="U115" s="45"/>
      <c r="V115" s="28"/>
      <c r="W115" s="28"/>
      <c r="X115" s="28"/>
      <c r="Y115" s="28"/>
      <c r="Z115" s="28"/>
    </row>
    <row r="116" spans="1:26" ht="72">
      <c r="A116" s="29">
        <v>27</v>
      </c>
      <c r="B116" s="30" t="s">
        <v>54</v>
      </c>
      <c r="C116" s="31">
        <v>6.161</v>
      </c>
      <c r="D116" s="32">
        <v>3218.43</v>
      </c>
      <c r="E116" s="33" t="s">
        <v>55</v>
      </c>
      <c r="F116" s="32" t="s">
        <v>56</v>
      </c>
      <c r="G116" s="32" t="s">
        <v>146</v>
      </c>
      <c r="H116" s="32" t="s">
        <v>147</v>
      </c>
      <c r="I116" s="32" t="s">
        <v>148</v>
      </c>
      <c r="J116" s="32">
        <v>137556</v>
      </c>
      <c r="K116" s="33" t="s">
        <v>149</v>
      </c>
      <c r="L116" s="33" t="s">
        <v>28</v>
      </c>
      <c r="M116" s="33">
        <v>142</v>
      </c>
      <c r="N116" s="33">
        <v>95</v>
      </c>
      <c r="O116" s="33">
        <v>6853</v>
      </c>
      <c r="P116" s="33">
        <v>3897</v>
      </c>
      <c r="Q116" s="33">
        <v>69958</v>
      </c>
      <c r="R116" s="33">
        <v>37442</v>
      </c>
      <c r="S116" s="33">
        <v>0.85</v>
      </c>
      <c r="T116" s="33" t="s">
        <v>38</v>
      </c>
      <c r="U116" s="33" t="s">
        <v>150</v>
      </c>
      <c r="V116" s="28"/>
      <c r="W116" s="28"/>
      <c r="X116" s="28"/>
      <c r="Y116" s="28"/>
      <c r="Z116" s="28"/>
    </row>
    <row r="117" spans="1:27" s="5" customFormat="1" ht="24">
      <c r="A117" s="34"/>
      <c r="B117" s="35" t="s">
        <v>237</v>
      </c>
      <c r="C117" s="36" t="s">
        <v>298</v>
      </c>
      <c r="D117" s="37"/>
      <c r="E117" s="38"/>
      <c r="F117" s="37"/>
      <c r="G117" s="37" t="s">
        <v>278</v>
      </c>
      <c r="H117" s="37"/>
      <c r="I117" s="37"/>
      <c r="J117" s="37" t="s">
        <v>279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39"/>
      <c r="X117" s="39"/>
      <c r="Y117" s="39"/>
      <c r="Z117" s="39"/>
      <c r="AA117" s="5">
        <f>ROUND((142%*0.85*100),0)</f>
        <v>121</v>
      </c>
    </row>
    <row r="118" spans="1:27" s="5" customFormat="1" ht="24">
      <c r="A118" s="34"/>
      <c r="B118" s="35" t="s">
        <v>240</v>
      </c>
      <c r="C118" s="36" t="s">
        <v>299</v>
      </c>
      <c r="D118" s="37"/>
      <c r="E118" s="38"/>
      <c r="F118" s="37"/>
      <c r="G118" s="37" t="s">
        <v>280</v>
      </c>
      <c r="H118" s="37"/>
      <c r="I118" s="37"/>
      <c r="J118" s="37" t="s">
        <v>281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39"/>
      <c r="X118" s="39"/>
      <c r="Y118" s="39"/>
      <c r="Z118" s="39"/>
      <c r="AA118" s="5">
        <f>ROUND((95%*(0.85*0.8)*100),0)</f>
        <v>65</v>
      </c>
    </row>
    <row r="119" spans="1:26" ht="72">
      <c r="A119" s="41">
        <v>28</v>
      </c>
      <c r="B119" s="42" t="s">
        <v>62</v>
      </c>
      <c r="C119" s="43">
        <v>595.2</v>
      </c>
      <c r="D119" s="44">
        <v>511</v>
      </c>
      <c r="E119" s="45" t="s">
        <v>63</v>
      </c>
      <c r="F119" s="44"/>
      <c r="G119" s="44">
        <v>304147</v>
      </c>
      <c r="H119" s="44" t="s">
        <v>151</v>
      </c>
      <c r="I119" s="44"/>
      <c r="J119" s="44">
        <v>1521891</v>
      </c>
      <c r="K119" s="45" t="s">
        <v>152</v>
      </c>
      <c r="L119" s="45" t="s">
        <v>49</v>
      </c>
      <c r="M119" s="45"/>
      <c r="N119" s="45"/>
      <c r="O119" s="45"/>
      <c r="P119" s="45"/>
      <c r="Q119" s="45"/>
      <c r="R119" s="45"/>
      <c r="S119" s="45"/>
      <c r="T119" s="45"/>
      <c r="U119" s="45"/>
      <c r="V119" s="28"/>
      <c r="W119" s="28"/>
      <c r="X119" s="28"/>
      <c r="Y119" s="28"/>
      <c r="Z119" s="28"/>
    </row>
    <row r="120" spans="1:26" ht="60">
      <c r="A120" s="29">
        <v>29</v>
      </c>
      <c r="B120" s="30" t="s">
        <v>66</v>
      </c>
      <c r="C120" s="31">
        <v>36.966</v>
      </c>
      <c r="D120" s="32">
        <v>8.92</v>
      </c>
      <c r="E120" s="33" t="s">
        <v>67</v>
      </c>
      <c r="F120" s="32">
        <v>3.59</v>
      </c>
      <c r="G120" s="32" t="s">
        <v>153</v>
      </c>
      <c r="H120" s="32" t="s">
        <v>154</v>
      </c>
      <c r="I120" s="32">
        <v>133</v>
      </c>
      <c r="J120" s="32">
        <v>1456</v>
      </c>
      <c r="K120" s="33" t="s">
        <v>155</v>
      </c>
      <c r="L120" s="33" t="s">
        <v>28</v>
      </c>
      <c r="M120" s="33">
        <v>142</v>
      </c>
      <c r="N120" s="33">
        <v>95</v>
      </c>
      <c r="O120" s="33">
        <v>57</v>
      </c>
      <c r="P120" s="33">
        <v>32</v>
      </c>
      <c r="Q120" s="33">
        <v>587</v>
      </c>
      <c r="R120" s="33">
        <v>314</v>
      </c>
      <c r="S120" s="33">
        <v>0.85</v>
      </c>
      <c r="T120" s="33" t="s">
        <v>38</v>
      </c>
      <c r="U120" s="33">
        <v>495</v>
      </c>
      <c r="V120" s="28"/>
      <c r="W120" s="28"/>
      <c r="X120" s="28"/>
      <c r="Y120" s="28"/>
      <c r="Z120" s="28"/>
    </row>
    <row r="121" spans="1:27" s="5" customFormat="1" ht="24">
      <c r="A121" s="34"/>
      <c r="B121" s="35" t="s">
        <v>237</v>
      </c>
      <c r="C121" s="36" t="s">
        <v>298</v>
      </c>
      <c r="D121" s="37"/>
      <c r="E121" s="38"/>
      <c r="F121" s="37"/>
      <c r="G121" s="37" t="s">
        <v>282</v>
      </c>
      <c r="H121" s="37"/>
      <c r="I121" s="37"/>
      <c r="J121" s="37" t="s">
        <v>283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39"/>
      <c r="X121" s="39"/>
      <c r="Y121" s="39"/>
      <c r="Z121" s="39"/>
      <c r="AA121" s="5">
        <f>ROUND((142%*0.85*100),0)</f>
        <v>121</v>
      </c>
    </row>
    <row r="122" spans="1:27" s="5" customFormat="1" ht="24">
      <c r="A122" s="34"/>
      <c r="B122" s="35" t="s">
        <v>240</v>
      </c>
      <c r="C122" s="36" t="s">
        <v>299</v>
      </c>
      <c r="D122" s="37"/>
      <c r="E122" s="38"/>
      <c r="F122" s="37"/>
      <c r="G122" s="37" t="s">
        <v>284</v>
      </c>
      <c r="H122" s="37"/>
      <c r="I122" s="37"/>
      <c r="J122" s="37" t="s">
        <v>285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9"/>
      <c r="X122" s="39"/>
      <c r="Y122" s="39"/>
      <c r="Z122" s="39"/>
      <c r="AA122" s="5">
        <f>ROUND((95%*(0.85*0.8)*100),0)</f>
        <v>65</v>
      </c>
    </row>
    <row r="123" spans="1:26" ht="72">
      <c r="A123" s="41">
        <v>30</v>
      </c>
      <c r="B123" s="42" t="s">
        <v>62</v>
      </c>
      <c r="C123" s="43">
        <v>447.3</v>
      </c>
      <c r="D123" s="44">
        <v>511</v>
      </c>
      <c r="E123" s="45" t="s">
        <v>63</v>
      </c>
      <c r="F123" s="44"/>
      <c r="G123" s="44">
        <v>228570</v>
      </c>
      <c r="H123" s="44" t="s">
        <v>156</v>
      </c>
      <c r="I123" s="44"/>
      <c r="J123" s="44">
        <v>1143719</v>
      </c>
      <c r="K123" s="45" t="s">
        <v>157</v>
      </c>
      <c r="L123" s="45" t="s">
        <v>49</v>
      </c>
      <c r="M123" s="45">
        <v>142</v>
      </c>
      <c r="N123" s="45">
        <v>95</v>
      </c>
      <c r="O123" s="45"/>
      <c r="P123" s="45"/>
      <c r="Q123" s="45"/>
      <c r="R123" s="45"/>
      <c r="S123" s="45">
        <v>0.85</v>
      </c>
      <c r="T123" s="45" t="s">
        <v>38</v>
      </c>
      <c r="U123" s="45"/>
      <c r="V123" s="28"/>
      <c r="W123" s="28"/>
      <c r="X123" s="28"/>
      <c r="Y123" s="28"/>
      <c r="Z123" s="28"/>
    </row>
    <row r="124" spans="1:26" ht="17.25" customHeight="1">
      <c r="A124" s="108" t="s">
        <v>158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28"/>
      <c r="W124" s="28"/>
      <c r="X124" s="28"/>
      <c r="Y124" s="28"/>
      <c r="Z124" s="28"/>
    </row>
    <row r="125" spans="1:26" ht="72">
      <c r="A125" s="29">
        <v>31</v>
      </c>
      <c r="B125" s="30" t="s">
        <v>159</v>
      </c>
      <c r="C125" s="31">
        <v>0.73</v>
      </c>
      <c r="D125" s="32">
        <v>2674.67</v>
      </c>
      <c r="E125" s="33" t="s">
        <v>160</v>
      </c>
      <c r="F125" s="32" t="s">
        <v>161</v>
      </c>
      <c r="G125" s="32" t="s">
        <v>162</v>
      </c>
      <c r="H125" s="32" t="s">
        <v>163</v>
      </c>
      <c r="I125" s="32" t="s">
        <v>164</v>
      </c>
      <c r="J125" s="32">
        <v>11213</v>
      </c>
      <c r="K125" s="33" t="s">
        <v>165</v>
      </c>
      <c r="L125" s="33" t="s">
        <v>28</v>
      </c>
      <c r="M125" s="33">
        <v>142</v>
      </c>
      <c r="N125" s="33">
        <v>95</v>
      </c>
      <c r="O125" s="33">
        <v>400</v>
      </c>
      <c r="P125" s="33">
        <v>228</v>
      </c>
      <c r="Q125" s="33">
        <v>4093</v>
      </c>
      <c r="R125" s="33">
        <v>2191</v>
      </c>
      <c r="S125" s="33">
        <v>0.85</v>
      </c>
      <c r="T125" s="33" t="s">
        <v>38</v>
      </c>
      <c r="U125" s="33" t="s">
        <v>166</v>
      </c>
      <c r="V125" s="28"/>
      <c r="W125" s="28"/>
      <c r="X125" s="28"/>
      <c r="Y125" s="28"/>
      <c r="Z125" s="28"/>
    </row>
    <row r="126" spans="1:27" s="5" customFormat="1" ht="24">
      <c r="A126" s="34"/>
      <c r="B126" s="35" t="s">
        <v>237</v>
      </c>
      <c r="C126" s="36" t="s">
        <v>298</v>
      </c>
      <c r="D126" s="37"/>
      <c r="E126" s="38"/>
      <c r="F126" s="37"/>
      <c r="G126" s="37" t="s">
        <v>286</v>
      </c>
      <c r="H126" s="37"/>
      <c r="I126" s="37"/>
      <c r="J126" s="37" t="s">
        <v>287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39"/>
      <c r="X126" s="39"/>
      <c r="Y126" s="39"/>
      <c r="Z126" s="39"/>
      <c r="AA126" s="5">
        <f>ROUND((142%*0.85*100),0)</f>
        <v>121</v>
      </c>
    </row>
    <row r="127" spans="1:27" s="5" customFormat="1" ht="24">
      <c r="A127" s="34"/>
      <c r="B127" s="35" t="s">
        <v>240</v>
      </c>
      <c r="C127" s="36" t="s">
        <v>299</v>
      </c>
      <c r="D127" s="37"/>
      <c r="E127" s="38"/>
      <c r="F127" s="37"/>
      <c r="G127" s="37" t="s">
        <v>288</v>
      </c>
      <c r="H127" s="37"/>
      <c r="I127" s="37"/>
      <c r="J127" s="37" t="s">
        <v>289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39"/>
      <c r="X127" s="39"/>
      <c r="Y127" s="39"/>
      <c r="Z127" s="39"/>
      <c r="AA127" s="5">
        <f>ROUND((95%*(0.85*0.8)*100),0)</f>
        <v>65</v>
      </c>
    </row>
    <row r="128" spans="1:26" ht="48">
      <c r="A128" s="41">
        <v>32</v>
      </c>
      <c r="B128" s="42" t="s">
        <v>167</v>
      </c>
      <c r="C128" s="43">
        <v>89.06</v>
      </c>
      <c r="D128" s="44">
        <v>97</v>
      </c>
      <c r="E128" s="45" t="s">
        <v>168</v>
      </c>
      <c r="F128" s="44"/>
      <c r="G128" s="44">
        <v>8639</v>
      </c>
      <c r="H128" s="44" t="s">
        <v>169</v>
      </c>
      <c r="I128" s="44"/>
      <c r="J128" s="44">
        <v>33292</v>
      </c>
      <c r="K128" s="45" t="s">
        <v>170</v>
      </c>
      <c r="L128" s="45" t="s">
        <v>49</v>
      </c>
      <c r="M128" s="45">
        <v>142</v>
      </c>
      <c r="N128" s="45">
        <v>95</v>
      </c>
      <c r="O128" s="45"/>
      <c r="P128" s="45"/>
      <c r="Q128" s="45"/>
      <c r="R128" s="45"/>
      <c r="S128" s="45">
        <v>0.85</v>
      </c>
      <c r="T128" s="45" t="s">
        <v>38</v>
      </c>
      <c r="U128" s="45"/>
      <c r="V128" s="28"/>
      <c r="W128" s="28"/>
      <c r="X128" s="28"/>
      <c r="Y128" s="28"/>
      <c r="Z128" s="28"/>
    </row>
    <row r="129" spans="1:26" ht="48">
      <c r="A129" s="29">
        <v>33</v>
      </c>
      <c r="B129" s="30" t="s">
        <v>171</v>
      </c>
      <c r="C129" s="31">
        <v>0.037</v>
      </c>
      <c r="D129" s="32">
        <v>23606.05</v>
      </c>
      <c r="E129" s="33">
        <v>20886.47</v>
      </c>
      <c r="F129" s="32" t="s">
        <v>172</v>
      </c>
      <c r="G129" s="32" t="s">
        <v>173</v>
      </c>
      <c r="H129" s="32">
        <v>773</v>
      </c>
      <c r="I129" s="32" t="s">
        <v>174</v>
      </c>
      <c r="J129" s="32">
        <v>9920</v>
      </c>
      <c r="K129" s="33">
        <v>9284</v>
      </c>
      <c r="L129" s="33" t="s">
        <v>28</v>
      </c>
      <c r="M129" s="33">
        <v>95</v>
      </c>
      <c r="N129" s="33">
        <v>50</v>
      </c>
      <c r="O129" s="33">
        <v>746</v>
      </c>
      <c r="P129" s="33">
        <v>334</v>
      </c>
      <c r="Q129" s="33">
        <v>7611</v>
      </c>
      <c r="R129" s="33">
        <v>3205</v>
      </c>
      <c r="S129" s="33">
        <v>0.85</v>
      </c>
      <c r="T129" s="33" t="s">
        <v>38</v>
      </c>
      <c r="U129" s="33" t="s">
        <v>175</v>
      </c>
      <c r="V129" s="28"/>
      <c r="W129" s="28"/>
      <c r="X129" s="28"/>
      <c r="Y129" s="28"/>
      <c r="Z129" s="28"/>
    </row>
    <row r="130" spans="1:27" s="5" customFormat="1" ht="24">
      <c r="A130" s="47"/>
      <c r="B130" s="48" t="s">
        <v>237</v>
      </c>
      <c r="C130" s="49" t="s">
        <v>300</v>
      </c>
      <c r="D130" s="50"/>
      <c r="E130" s="51"/>
      <c r="F130" s="50"/>
      <c r="G130" s="50" t="s">
        <v>290</v>
      </c>
      <c r="H130" s="50"/>
      <c r="I130" s="50"/>
      <c r="J130" s="50" t="s">
        <v>291</v>
      </c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39"/>
      <c r="W130" s="39"/>
      <c r="X130" s="39"/>
      <c r="Y130" s="39"/>
      <c r="Z130" s="39"/>
      <c r="AA130" s="5">
        <f>ROUND((95%*0.85*100),0)</f>
        <v>81</v>
      </c>
    </row>
    <row r="131" spans="1:27" s="5" customFormat="1" ht="24">
      <c r="A131" s="47"/>
      <c r="B131" s="48" t="s">
        <v>240</v>
      </c>
      <c r="C131" s="49" t="s">
        <v>301</v>
      </c>
      <c r="D131" s="50"/>
      <c r="E131" s="51"/>
      <c r="F131" s="50"/>
      <c r="G131" s="50" t="s">
        <v>292</v>
      </c>
      <c r="H131" s="50"/>
      <c r="I131" s="50"/>
      <c r="J131" s="50" t="s">
        <v>293</v>
      </c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39"/>
      <c r="W131" s="39"/>
      <c r="X131" s="39"/>
      <c r="Y131" s="39"/>
      <c r="Z131" s="39"/>
      <c r="AA131" s="5">
        <f>ROUND((50%*(0.85*0.8)*100),0)</f>
        <v>34</v>
      </c>
    </row>
    <row r="132" spans="1:26" ht="36">
      <c r="A132" s="98" t="s">
        <v>73</v>
      </c>
      <c r="B132" s="99"/>
      <c r="C132" s="99"/>
      <c r="D132" s="99"/>
      <c r="E132" s="99"/>
      <c r="F132" s="99"/>
      <c r="G132" s="44">
        <v>633306</v>
      </c>
      <c r="H132" s="44" t="s">
        <v>176</v>
      </c>
      <c r="I132" s="44" t="s">
        <v>177</v>
      </c>
      <c r="J132" s="44">
        <v>3102716</v>
      </c>
      <c r="K132" s="45" t="s">
        <v>178</v>
      </c>
      <c r="L132" s="45"/>
      <c r="M132" s="45"/>
      <c r="N132" s="45"/>
      <c r="O132" s="45"/>
      <c r="P132" s="45"/>
      <c r="Q132" s="45"/>
      <c r="R132" s="45"/>
      <c r="S132" s="45"/>
      <c r="T132" s="45"/>
      <c r="U132" s="45" t="s">
        <v>179</v>
      </c>
      <c r="V132" s="28"/>
      <c r="W132" s="28"/>
      <c r="X132" s="28"/>
      <c r="Y132" s="28"/>
      <c r="Z132" s="28"/>
    </row>
    <row r="133" spans="1:26" ht="12.75">
      <c r="A133" s="98" t="s">
        <v>78</v>
      </c>
      <c r="B133" s="99"/>
      <c r="C133" s="99"/>
      <c r="D133" s="99"/>
      <c r="E133" s="99"/>
      <c r="F133" s="99"/>
      <c r="G133" s="44"/>
      <c r="H133" s="44"/>
      <c r="I133" s="44"/>
      <c r="J133" s="4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28"/>
      <c r="W133" s="28"/>
      <c r="X133" s="28"/>
      <c r="Y133" s="28"/>
      <c r="Z133" s="28"/>
    </row>
    <row r="134" spans="1:26" ht="12.75">
      <c r="A134" s="98" t="s">
        <v>79</v>
      </c>
      <c r="B134" s="99"/>
      <c r="C134" s="99"/>
      <c r="D134" s="99"/>
      <c r="E134" s="99"/>
      <c r="F134" s="99"/>
      <c r="G134" s="44">
        <v>7029</v>
      </c>
      <c r="H134" s="44"/>
      <c r="I134" s="44"/>
      <c r="J134" s="44">
        <v>84414</v>
      </c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28"/>
      <c r="W134" s="28"/>
      <c r="X134" s="28"/>
      <c r="Y134" s="28"/>
      <c r="Z134" s="28"/>
    </row>
    <row r="135" spans="1:26" ht="12.75">
      <c r="A135" s="98" t="s">
        <v>80</v>
      </c>
      <c r="B135" s="99"/>
      <c r="C135" s="99"/>
      <c r="D135" s="99"/>
      <c r="E135" s="99"/>
      <c r="F135" s="99"/>
      <c r="G135" s="44">
        <v>591114</v>
      </c>
      <c r="H135" s="44"/>
      <c r="I135" s="44"/>
      <c r="J135" s="44">
        <v>2854745</v>
      </c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28"/>
      <c r="W135" s="28"/>
      <c r="X135" s="28"/>
      <c r="Y135" s="28"/>
      <c r="Z135" s="28"/>
    </row>
    <row r="136" spans="1:26" ht="12.75">
      <c r="A136" s="98" t="s">
        <v>81</v>
      </c>
      <c r="B136" s="99"/>
      <c r="C136" s="99"/>
      <c r="D136" s="99"/>
      <c r="E136" s="99"/>
      <c r="F136" s="99"/>
      <c r="G136" s="44">
        <v>38253</v>
      </c>
      <c r="H136" s="44"/>
      <c r="I136" s="44"/>
      <c r="J136" s="44">
        <v>200659</v>
      </c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28"/>
      <c r="W136" s="28"/>
      <c r="X136" s="28"/>
      <c r="Y136" s="28"/>
      <c r="Z136" s="28"/>
    </row>
    <row r="137" spans="1:26" ht="12.75">
      <c r="A137" s="106" t="s">
        <v>82</v>
      </c>
      <c r="B137" s="107"/>
      <c r="C137" s="107"/>
      <c r="D137" s="107"/>
      <c r="E137" s="107"/>
      <c r="F137" s="107"/>
      <c r="G137" s="44">
        <v>8837</v>
      </c>
      <c r="H137" s="44"/>
      <c r="I137" s="44"/>
      <c r="J137" s="44">
        <v>90210</v>
      </c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28"/>
      <c r="W137" s="28"/>
      <c r="X137" s="28"/>
      <c r="Y137" s="28"/>
      <c r="Z137" s="28"/>
    </row>
    <row r="138" spans="1:26" ht="12.75">
      <c r="A138" s="106" t="s">
        <v>83</v>
      </c>
      <c r="B138" s="107"/>
      <c r="C138" s="107"/>
      <c r="D138" s="107"/>
      <c r="E138" s="107"/>
      <c r="F138" s="107"/>
      <c r="G138" s="44">
        <v>4939</v>
      </c>
      <c r="H138" s="44"/>
      <c r="I138" s="44"/>
      <c r="J138" s="44">
        <v>47460</v>
      </c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28"/>
      <c r="W138" s="28"/>
      <c r="X138" s="28"/>
      <c r="Y138" s="28"/>
      <c r="Z138" s="28"/>
    </row>
    <row r="139" spans="1:26" ht="12.75">
      <c r="A139" s="106" t="s">
        <v>180</v>
      </c>
      <c r="B139" s="107"/>
      <c r="C139" s="107"/>
      <c r="D139" s="107"/>
      <c r="E139" s="107"/>
      <c r="F139" s="107"/>
      <c r="G139" s="44"/>
      <c r="H139" s="44"/>
      <c r="I139" s="44"/>
      <c r="J139" s="44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28"/>
      <c r="W139" s="28"/>
      <c r="X139" s="28"/>
      <c r="Y139" s="28"/>
      <c r="Z139" s="28"/>
    </row>
    <row r="140" spans="1:26" ht="12.75">
      <c r="A140" s="98" t="s">
        <v>85</v>
      </c>
      <c r="B140" s="99"/>
      <c r="C140" s="99"/>
      <c r="D140" s="99"/>
      <c r="E140" s="99"/>
      <c r="F140" s="99"/>
      <c r="G140" s="44">
        <v>19025</v>
      </c>
      <c r="H140" s="44"/>
      <c r="I140" s="44"/>
      <c r="J140" s="44">
        <v>88048</v>
      </c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28"/>
      <c r="W140" s="28"/>
      <c r="X140" s="28"/>
      <c r="Y140" s="28"/>
      <c r="Z140" s="28"/>
    </row>
    <row r="141" spans="1:26" ht="12.75">
      <c r="A141" s="98" t="s">
        <v>86</v>
      </c>
      <c r="B141" s="99"/>
      <c r="C141" s="99"/>
      <c r="D141" s="99"/>
      <c r="E141" s="99"/>
      <c r="F141" s="99"/>
      <c r="G141" s="44">
        <v>307270</v>
      </c>
      <c r="H141" s="44"/>
      <c r="I141" s="44"/>
      <c r="J141" s="44">
        <v>1525648</v>
      </c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28"/>
      <c r="W141" s="28"/>
      <c r="X141" s="28"/>
      <c r="Y141" s="28"/>
      <c r="Z141" s="28"/>
    </row>
    <row r="142" spans="1:26" ht="12.75">
      <c r="A142" s="98" t="s">
        <v>87</v>
      </c>
      <c r="B142" s="99"/>
      <c r="C142" s="99"/>
      <c r="D142" s="99"/>
      <c r="E142" s="99"/>
      <c r="F142" s="99"/>
      <c r="G142" s="44">
        <v>318834</v>
      </c>
      <c r="H142" s="44"/>
      <c r="I142" s="44"/>
      <c r="J142" s="44">
        <v>1605954</v>
      </c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28"/>
      <c r="W142" s="28"/>
      <c r="X142" s="28"/>
      <c r="Y142" s="28"/>
      <c r="Z142" s="28"/>
    </row>
    <row r="143" spans="1:26" ht="12.75">
      <c r="A143" s="98" t="s">
        <v>181</v>
      </c>
      <c r="B143" s="99"/>
      <c r="C143" s="99"/>
      <c r="D143" s="99"/>
      <c r="E143" s="99"/>
      <c r="F143" s="99"/>
      <c r="G143" s="44">
        <v>1953</v>
      </c>
      <c r="H143" s="44"/>
      <c r="I143" s="44"/>
      <c r="J143" s="44">
        <v>20736</v>
      </c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28"/>
      <c r="W143" s="28"/>
      <c r="X143" s="28"/>
      <c r="Y143" s="28"/>
      <c r="Z143" s="28"/>
    </row>
    <row r="144" spans="1:26" ht="12.75">
      <c r="A144" s="98" t="s">
        <v>88</v>
      </c>
      <c r="B144" s="99"/>
      <c r="C144" s="99"/>
      <c r="D144" s="99"/>
      <c r="E144" s="99"/>
      <c r="F144" s="99"/>
      <c r="G144" s="44">
        <v>647082</v>
      </c>
      <c r="H144" s="44"/>
      <c r="I144" s="44"/>
      <c r="J144" s="44">
        <v>3240386</v>
      </c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28"/>
      <c r="W144" s="28"/>
      <c r="X144" s="28"/>
      <c r="Y144" s="28"/>
      <c r="Z144" s="28"/>
    </row>
    <row r="145" spans="1:26" s="54" customFormat="1" ht="12.75">
      <c r="A145" s="94" t="s">
        <v>182</v>
      </c>
      <c r="B145" s="95"/>
      <c r="C145" s="95"/>
      <c r="D145" s="95"/>
      <c r="E145" s="95"/>
      <c r="F145" s="96"/>
      <c r="G145" s="52">
        <v>647082</v>
      </c>
      <c r="H145" s="52"/>
      <c r="I145" s="52"/>
      <c r="J145" s="52">
        <v>3240386</v>
      </c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21"/>
      <c r="W145" s="21"/>
      <c r="X145" s="21"/>
      <c r="Y145" s="21"/>
      <c r="Z145" s="21"/>
    </row>
    <row r="146" spans="1:26" s="59" customFormat="1" ht="12.75">
      <c r="A146" s="97" t="s">
        <v>294</v>
      </c>
      <c r="B146" s="84"/>
      <c r="C146" s="84"/>
      <c r="D146" s="84"/>
      <c r="E146" s="84"/>
      <c r="F146" s="85"/>
      <c r="G146" s="55">
        <v>126</v>
      </c>
      <c r="H146" s="56"/>
      <c r="I146" s="56"/>
      <c r="J146" s="55">
        <v>107</v>
      </c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8"/>
      <c r="W146" s="58"/>
      <c r="X146" s="58"/>
      <c r="Y146" s="58"/>
      <c r="Z146" s="58"/>
    </row>
    <row r="147" spans="1:26" s="59" customFormat="1" ht="12.75">
      <c r="A147" s="97" t="s">
        <v>295</v>
      </c>
      <c r="B147" s="84"/>
      <c r="C147" s="84"/>
      <c r="D147" s="84"/>
      <c r="E147" s="84"/>
      <c r="F147" s="85"/>
      <c r="G147" s="55">
        <v>70</v>
      </c>
      <c r="H147" s="56"/>
      <c r="I147" s="56"/>
      <c r="J147" s="55">
        <v>56</v>
      </c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8"/>
      <c r="W147" s="58"/>
      <c r="X147" s="58"/>
      <c r="Y147" s="58"/>
      <c r="Z147" s="58"/>
    </row>
    <row r="148" spans="1:26" ht="36">
      <c r="A148" s="98" t="s">
        <v>183</v>
      </c>
      <c r="B148" s="99"/>
      <c r="C148" s="99"/>
      <c r="D148" s="99"/>
      <c r="E148" s="99"/>
      <c r="F148" s="99"/>
      <c r="G148" s="44">
        <v>1021547</v>
      </c>
      <c r="H148" s="44" t="s">
        <v>184</v>
      </c>
      <c r="I148" s="44" t="s">
        <v>185</v>
      </c>
      <c r="J148" s="44">
        <v>5023672</v>
      </c>
      <c r="K148" s="45" t="s">
        <v>186</v>
      </c>
      <c r="L148" s="45"/>
      <c r="M148" s="45"/>
      <c r="N148" s="45"/>
      <c r="O148" s="45"/>
      <c r="P148" s="45"/>
      <c r="Q148" s="45"/>
      <c r="R148" s="45"/>
      <c r="S148" s="45"/>
      <c r="T148" s="45"/>
      <c r="U148" s="45" t="s">
        <v>187</v>
      </c>
      <c r="V148" s="28"/>
      <c r="W148" s="28"/>
      <c r="X148" s="28"/>
      <c r="Y148" s="28"/>
      <c r="Z148" s="28"/>
    </row>
    <row r="149" spans="1:26" ht="12.75">
      <c r="A149" s="98" t="s">
        <v>78</v>
      </c>
      <c r="B149" s="99"/>
      <c r="C149" s="99"/>
      <c r="D149" s="99"/>
      <c r="E149" s="99"/>
      <c r="F149" s="99"/>
      <c r="G149" s="44"/>
      <c r="H149" s="44"/>
      <c r="I149" s="44"/>
      <c r="J149" s="44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28"/>
      <c r="W149" s="28"/>
      <c r="X149" s="28"/>
      <c r="Y149" s="28"/>
      <c r="Z149" s="28"/>
    </row>
    <row r="150" spans="1:26" ht="12.75">
      <c r="A150" s="98" t="s">
        <v>79</v>
      </c>
      <c r="B150" s="99"/>
      <c r="C150" s="99"/>
      <c r="D150" s="99"/>
      <c r="E150" s="99"/>
      <c r="F150" s="99"/>
      <c r="G150" s="44">
        <v>10742</v>
      </c>
      <c r="H150" s="44"/>
      <c r="I150" s="44"/>
      <c r="J150" s="44">
        <v>129010</v>
      </c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28"/>
      <c r="W150" s="28"/>
      <c r="X150" s="28"/>
      <c r="Y150" s="28"/>
      <c r="Z150" s="28"/>
    </row>
    <row r="151" spans="1:26" ht="12.75">
      <c r="A151" s="98" t="s">
        <v>80</v>
      </c>
      <c r="B151" s="99"/>
      <c r="C151" s="99"/>
      <c r="D151" s="99"/>
      <c r="E151" s="99"/>
      <c r="F151" s="99"/>
      <c r="G151" s="44">
        <v>952926</v>
      </c>
      <c r="H151" s="44"/>
      <c r="I151" s="44"/>
      <c r="J151" s="44">
        <v>4625851</v>
      </c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28"/>
      <c r="W151" s="28"/>
      <c r="X151" s="28"/>
      <c r="Y151" s="28"/>
      <c r="Z151" s="28"/>
    </row>
    <row r="152" spans="1:26" ht="12.75">
      <c r="A152" s="98" t="s">
        <v>81</v>
      </c>
      <c r="B152" s="99"/>
      <c r="C152" s="99"/>
      <c r="D152" s="99"/>
      <c r="E152" s="99"/>
      <c r="F152" s="99"/>
      <c r="G152" s="44">
        <v>62723</v>
      </c>
      <c r="H152" s="44"/>
      <c r="I152" s="44"/>
      <c r="J152" s="44">
        <v>326991</v>
      </c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28"/>
      <c r="W152" s="28"/>
      <c r="X152" s="28"/>
      <c r="Y152" s="28"/>
      <c r="Z152" s="28"/>
    </row>
    <row r="153" spans="1:26" ht="12.75">
      <c r="A153" s="106" t="s">
        <v>82</v>
      </c>
      <c r="B153" s="107"/>
      <c r="C153" s="107"/>
      <c r="D153" s="107"/>
      <c r="E153" s="107"/>
      <c r="F153" s="107"/>
      <c r="G153" s="44">
        <v>13791</v>
      </c>
      <c r="H153" s="44"/>
      <c r="I153" s="44"/>
      <c r="J153" s="44">
        <v>140785</v>
      </c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28"/>
      <c r="W153" s="28"/>
      <c r="X153" s="28"/>
      <c r="Y153" s="28"/>
      <c r="Z153" s="28"/>
    </row>
    <row r="154" spans="1:26" ht="12.75">
      <c r="A154" s="106" t="s">
        <v>83</v>
      </c>
      <c r="B154" s="107"/>
      <c r="C154" s="107"/>
      <c r="D154" s="107"/>
      <c r="E154" s="107"/>
      <c r="F154" s="107"/>
      <c r="G154" s="44">
        <v>7761</v>
      </c>
      <c r="H154" s="44"/>
      <c r="I154" s="44"/>
      <c r="J154" s="44">
        <v>74557</v>
      </c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28"/>
      <c r="W154" s="28"/>
      <c r="X154" s="28"/>
      <c r="Y154" s="28"/>
      <c r="Z154" s="28"/>
    </row>
    <row r="155" spans="1:26" ht="12.75">
      <c r="A155" s="106" t="s">
        <v>188</v>
      </c>
      <c r="B155" s="107"/>
      <c r="C155" s="107"/>
      <c r="D155" s="107"/>
      <c r="E155" s="107"/>
      <c r="F155" s="107"/>
      <c r="G155" s="44"/>
      <c r="H155" s="44"/>
      <c r="I155" s="44"/>
      <c r="J155" s="44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28"/>
      <c r="W155" s="28"/>
      <c r="X155" s="28"/>
      <c r="Y155" s="28"/>
      <c r="Z155" s="28"/>
    </row>
    <row r="156" spans="1:26" ht="12.75">
      <c r="A156" s="98" t="s">
        <v>85</v>
      </c>
      <c r="B156" s="99"/>
      <c r="C156" s="99"/>
      <c r="D156" s="99"/>
      <c r="E156" s="99"/>
      <c r="F156" s="99"/>
      <c r="G156" s="44">
        <v>31151</v>
      </c>
      <c r="H156" s="44"/>
      <c r="I156" s="44"/>
      <c r="J156" s="44">
        <v>144171</v>
      </c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28"/>
      <c r="W156" s="28"/>
      <c r="X156" s="28"/>
      <c r="Y156" s="28"/>
      <c r="Z156" s="28"/>
    </row>
    <row r="157" spans="1:26" ht="12.75">
      <c r="A157" s="98" t="s">
        <v>86</v>
      </c>
      <c r="B157" s="99"/>
      <c r="C157" s="99"/>
      <c r="D157" s="99"/>
      <c r="E157" s="99"/>
      <c r="F157" s="99"/>
      <c r="G157" s="44">
        <v>477949</v>
      </c>
      <c r="H157" s="44"/>
      <c r="I157" s="44"/>
      <c r="J157" s="44">
        <v>2375281</v>
      </c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28"/>
      <c r="W157" s="28"/>
      <c r="X157" s="28"/>
      <c r="Y157" s="28"/>
      <c r="Z157" s="28"/>
    </row>
    <row r="158" spans="1:26" ht="12.75">
      <c r="A158" s="98" t="s">
        <v>87</v>
      </c>
      <c r="B158" s="99"/>
      <c r="C158" s="99"/>
      <c r="D158" s="99"/>
      <c r="E158" s="99"/>
      <c r="F158" s="99"/>
      <c r="G158" s="44">
        <v>532046</v>
      </c>
      <c r="H158" s="44"/>
      <c r="I158" s="44"/>
      <c r="J158" s="44">
        <v>2698826</v>
      </c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28"/>
      <c r="W158" s="28"/>
      <c r="X158" s="28"/>
      <c r="Y158" s="28"/>
      <c r="Z158" s="28"/>
    </row>
    <row r="159" spans="1:26" ht="12.75">
      <c r="A159" s="98" t="s">
        <v>181</v>
      </c>
      <c r="B159" s="99"/>
      <c r="C159" s="99"/>
      <c r="D159" s="99"/>
      <c r="E159" s="99"/>
      <c r="F159" s="99"/>
      <c r="G159" s="44">
        <v>1953</v>
      </c>
      <c r="H159" s="44"/>
      <c r="I159" s="44"/>
      <c r="J159" s="44">
        <v>20736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28"/>
      <c r="W159" s="28"/>
      <c r="X159" s="28"/>
      <c r="Y159" s="28"/>
      <c r="Z159" s="28"/>
    </row>
    <row r="160" spans="1:26" ht="12.75">
      <c r="A160" s="98" t="s">
        <v>88</v>
      </c>
      <c r="B160" s="99"/>
      <c r="C160" s="99"/>
      <c r="D160" s="99"/>
      <c r="E160" s="99"/>
      <c r="F160" s="99"/>
      <c r="G160" s="44">
        <v>1043099</v>
      </c>
      <c r="H160" s="44"/>
      <c r="I160" s="44"/>
      <c r="J160" s="44">
        <v>5239014</v>
      </c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28"/>
      <c r="W160" s="28"/>
      <c r="X160" s="28"/>
      <c r="Y160" s="28"/>
      <c r="Z160" s="28"/>
    </row>
    <row r="161" spans="1:26" s="54" customFormat="1" ht="12.75">
      <c r="A161" s="94" t="s">
        <v>189</v>
      </c>
      <c r="B161" s="95"/>
      <c r="C161" s="95"/>
      <c r="D161" s="95"/>
      <c r="E161" s="95"/>
      <c r="F161" s="96"/>
      <c r="G161" s="60">
        <v>1043099</v>
      </c>
      <c r="H161" s="60"/>
      <c r="I161" s="60"/>
      <c r="J161" s="60">
        <v>5239014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21"/>
      <c r="W161" s="21"/>
      <c r="X161" s="21"/>
      <c r="Y161" s="21"/>
      <c r="Z161" s="21"/>
    </row>
    <row r="162" spans="1:26" s="59" customFormat="1" ht="12.75">
      <c r="A162" s="97" t="s">
        <v>294</v>
      </c>
      <c r="B162" s="84"/>
      <c r="C162" s="84"/>
      <c r="D162" s="84"/>
      <c r="E162" s="84"/>
      <c r="F162" s="85"/>
      <c r="G162" s="62">
        <v>128</v>
      </c>
      <c r="H162" s="63"/>
      <c r="I162" s="63"/>
      <c r="J162" s="62">
        <v>109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58"/>
      <c r="W162" s="58"/>
      <c r="X162" s="58"/>
      <c r="Y162" s="58"/>
      <c r="Z162" s="58"/>
    </row>
    <row r="163" spans="1:26" s="59" customFormat="1" ht="12.75">
      <c r="A163" s="97" t="s">
        <v>295</v>
      </c>
      <c r="B163" s="84"/>
      <c r="C163" s="84"/>
      <c r="D163" s="84"/>
      <c r="E163" s="84"/>
      <c r="F163" s="85"/>
      <c r="G163" s="62">
        <v>72</v>
      </c>
      <c r="H163" s="63"/>
      <c r="I163" s="63"/>
      <c r="J163" s="62">
        <v>58</v>
      </c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58"/>
      <c r="W163" s="58"/>
      <c r="X163" s="58"/>
      <c r="Y163" s="58"/>
      <c r="Z163" s="58"/>
    </row>
    <row r="164" spans="1:26" ht="12.75">
      <c r="A164" s="65"/>
      <c r="B164" s="66" t="s">
        <v>303</v>
      </c>
      <c r="C164" s="67"/>
      <c r="D164" s="68"/>
      <c r="E164" s="69"/>
      <c r="F164" s="68"/>
      <c r="G164" s="70"/>
      <c r="H164" s="70"/>
      <c r="I164" s="68"/>
      <c r="J164" s="68">
        <v>943023</v>
      </c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28"/>
      <c r="W164" s="28"/>
      <c r="X164" s="28"/>
      <c r="Y164" s="28"/>
      <c r="Z164" s="28"/>
    </row>
    <row r="165" spans="1:26" ht="12.75">
      <c r="A165" s="65"/>
      <c r="B165" s="66" t="s">
        <v>304</v>
      </c>
      <c r="C165" s="67"/>
      <c r="D165" s="68"/>
      <c r="E165" s="69"/>
      <c r="F165" s="68"/>
      <c r="G165" s="70"/>
      <c r="H165" s="70"/>
      <c r="I165" s="68"/>
      <c r="J165" s="68">
        <v>6182037</v>
      </c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28"/>
      <c r="W165" s="28"/>
      <c r="X165" s="28"/>
      <c r="Y165" s="28"/>
      <c r="Z165" s="28"/>
    </row>
    <row r="166" spans="1:26" ht="12.75">
      <c r="A166" s="100" t="s">
        <v>190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71"/>
      <c r="U166" s="71"/>
      <c r="V166" s="28"/>
      <c r="W166" s="28"/>
      <c r="X166" s="28"/>
      <c r="Y166" s="28"/>
      <c r="Z166" s="28"/>
    </row>
    <row r="167" spans="1:26" ht="12.75">
      <c r="A167" s="102" t="s">
        <v>191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72" t="s">
        <v>192</v>
      </c>
      <c r="U167" s="72" t="s">
        <v>309</v>
      </c>
      <c r="V167" s="28"/>
      <c r="W167" s="28"/>
      <c r="X167" s="28"/>
      <c r="Y167" s="28"/>
      <c r="Z167" s="28"/>
    </row>
    <row r="168" spans="1:26" ht="12.75">
      <c r="A168" s="104" t="s">
        <v>193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73"/>
      <c r="U168" s="74"/>
      <c r="V168" s="28"/>
      <c r="W168" s="28"/>
      <c r="X168" s="28"/>
      <c r="Y168" s="28"/>
      <c r="Z168" s="28"/>
    </row>
    <row r="169" spans="1:26" ht="12.75">
      <c r="A169" s="89" t="s">
        <v>194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73"/>
      <c r="U169" s="74"/>
      <c r="V169" s="28"/>
      <c r="W169" s="28"/>
      <c r="X169" s="28"/>
      <c r="Y169" s="28"/>
      <c r="Z169" s="28"/>
    </row>
    <row r="170" spans="1:26" ht="12.75">
      <c r="A170" s="91" t="s">
        <v>195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75">
        <v>142</v>
      </c>
      <c r="U170" s="76">
        <v>95</v>
      </c>
      <c r="V170" s="28"/>
      <c r="W170" s="28"/>
      <c r="X170" s="28"/>
      <c r="Y170" s="28"/>
      <c r="Z170" s="28"/>
    </row>
    <row r="171" spans="1:26" ht="12.75">
      <c r="A171" s="91" t="s">
        <v>196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75"/>
      <c r="U171" s="76"/>
      <c r="V171" s="28"/>
      <c r="W171" s="28"/>
      <c r="X171" s="28"/>
      <c r="Y171" s="28"/>
      <c r="Z171" s="28"/>
    </row>
    <row r="172" spans="1:26" ht="12.75">
      <c r="A172" s="91" t="s">
        <v>197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75"/>
      <c r="U172" s="76"/>
      <c r="V172" s="28"/>
      <c r="W172" s="28"/>
      <c r="X172" s="28"/>
      <c r="Y172" s="28"/>
      <c r="Z172" s="28"/>
    </row>
    <row r="173" spans="1:26" ht="12.75">
      <c r="A173" s="91" t="s">
        <v>198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75"/>
      <c r="U173" s="76"/>
      <c r="V173" s="28"/>
      <c r="W173" s="28"/>
      <c r="X173" s="28"/>
      <c r="Y173" s="28"/>
      <c r="Z173" s="28"/>
    </row>
    <row r="174" spans="1:26" ht="12.75">
      <c r="A174" s="91" t="s">
        <v>199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75"/>
      <c r="U174" s="76"/>
      <c r="V174" s="28"/>
      <c r="W174" s="28"/>
      <c r="X174" s="28"/>
      <c r="Y174" s="28"/>
      <c r="Z174" s="28"/>
    </row>
    <row r="175" spans="1:26" ht="12.75">
      <c r="A175" s="91" t="s">
        <v>200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75"/>
      <c r="U175" s="76"/>
      <c r="V175" s="28"/>
      <c r="W175" s="28"/>
      <c r="X175" s="28"/>
      <c r="Y175" s="28"/>
      <c r="Z175" s="28"/>
    </row>
    <row r="176" spans="1:26" ht="12.75">
      <c r="A176" s="91" t="s">
        <v>201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75"/>
      <c r="U176" s="76"/>
      <c r="V176" s="28"/>
      <c r="W176" s="28"/>
      <c r="X176" s="28"/>
      <c r="Y176" s="28"/>
      <c r="Z176" s="28"/>
    </row>
    <row r="177" spans="1:26" ht="12.75">
      <c r="A177" s="91" t="s">
        <v>202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75"/>
      <c r="U177" s="76"/>
      <c r="V177" s="28"/>
      <c r="W177" s="28"/>
      <c r="X177" s="28"/>
      <c r="Y177" s="28"/>
      <c r="Z177" s="28"/>
    </row>
    <row r="178" spans="1:26" ht="12.75">
      <c r="A178" s="91" t="s">
        <v>203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75"/>
      <c r="U178" s="76"/>
      <c r="V178" s="28"/>
      <c r="W178" s="28"/>
      <c r="X178" s="28"/>
      <c r="Y178" s="28"/>
      <c r="Z178" s="28"/>
    </row>
    <row r="179" spans="1:26" ht="12.75">
      <c r="A179" s="91" t="s">
        <v>204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75"/>
      <c r="U179" s="76"/>
      <c r="V179" s="28"/>
      <c r="W179" s="28"/>
      <c r="X179" s="28"/>
      <c r="Y179" s="28"/>
      <c r="Z179" s="28"/>
    </row>
    <row r="180" spans="1:26" ht="12.75">
      <c r="A180" s="91" t="s">
        <v>205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75"/>
      <c r="U180" s="76"/>
      <c r="V180" s="28"/>
      <c r="W180" s="28"/>
      <c r="X180" s="28"/>
      <c r="Y180" s="28"/>
      <c r="Z180" s="28"/>
    </row>
    <row r="181" spans="1:26" ht="12.75">
      <c r="A181" s="91" t="s">
        <v>206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75"/>
      <c r="U181" s="76"/>
      <c r="V181" s="28"/>
      <c r="W181" s="28"/>
      <c r="X181" s="28"/>
      <c r="Y181" s="28"/>
      <c r="Z181" s="28"/>
    </row>
    <row r="182" spans="1:26" ht="12.75">
      <c r="A182" s="91" t="s">
        <v>207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75"/>
      <c r="U182" s="76"/>
      <c r="V182" s="28"/>
      <c r="W182" s="28"/>
      <c r="X182" s="28"/>
      <c r="Y182" s="28"/>
      <c r="Z182" s="28"/>
    </row>
    <row r="183" spans="1:26" ht="12.75">
      <c r="A183" s="91" t="s">
        <v>208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75"/>
      <c r="U183" s="76"/>
      <c r="V183" s="28"/>
      <c r="W183" s="28"/>
      <c r="X183" s="28"/>
      <c r="Y183" s="28"/>
      <c r="Z183" s="28"/>
    </row>
    <row r="184" spans="1:26" ht="12.75">
      <c r="A184" s="91" t="s">
        <v>209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75"/>
      <c r="U184" s="76"/>
      <c r="V184" s="28"/>
      <c r="W184" s="28"/>
      <c r="X184" s="28"/>
      <c r="Y184" s="28"/>
      <c r="Z184" s="28"/>
    </row>
    <row r="185" spans="1:26" ht="12.75">
      <c r="A185" s="91" t="s">
        <v>210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75"/>
      <c r="U185" s="76"/>
      <c r="V185" s="28"/>
      <c r="W185" s="28"/>
      <c r="X185" s="28"/>
      <c r="Y185" s="28"/>
      <c r="Z185" s="28"/>
    </row>
    <row r="186" spans="1:26" ht="12.75">
      <c r="A186" s="91" t="s">
        <v>211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75"/>
      <c r="U186" s="76"/>
      <c r="V186" s="28"/>
      <c r="W186" s="28"/>
      <c r="X186" s="28"/>
      <c r="Y186" s="28"/>
      <c r="Z186" s="28"/>
    </row>
    <row r="187" spans="1:26" ht="12.75">
      <c r="A187" s="91" t="s">
        <v>212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75"/>
      <c r="U187" s="76"/>
      <c r="V187" s="28"/>
      <c r="W187" s="28"/>
      <c r="X187" s="28"/>
      <c r="Y187" s="28"/>
      <c r="Z187" s="28"/>
    </row>
    <row r="188" spans="1:26" ht="12.75">
      <c r="A188" s="91" t="s">
        <v>213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75">
        <v>95</v>
      </c>
      <c r="U188" s="76">
        <v>50</v>
      </c>
      <c r="V188" s="28"/>
      <c r="W188" s="28"/>
      <c r="X188" s="28"/>
      <c r="Y188" s="28"/>
      <c r="Z188" s="28"/>
    </row>
    <row r="189" spans="1:26" ht="12.75">
      <c r="A189" s="91" t="s">
        <v>214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75"/>
      <c r="U189" s="76"/>
      <c r="V189" s="28"/>
      <c r="W189" s="28"/>
      <c r="X189" s="28"/>
      <c r="Y189" s="28"/>
      <c r="Z189" s="28"/>
    </row>
    <row r="190" spans="1:26" ht="12.75">
      <c r="A190" s="89" t="s">
        <v>215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75"/>
      <c r="U190" s="76"/>
      <c r="V190" s="28"/>
      <c r="W190" s="28"/>
      <c r="X190" s="28"/>
      <c r="Y190" s="28"/>
      <c r="Z190" s="28"/>
    </row>
    <row r="191" spans="1:26" ht="12.75">
      <c r="A191" s="91" t="s">
        <v>216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75"/>
      <c r="U191" s="76"/>
      <c r="V191" s="28"/>
      <c r="W191" s="28"/>
      <c r="X191" s="28"/>
      <c r="Y191" s="28"/>
      <c r="Z191" s="28"/>
    </row>
    <row r="192" spans="1:26" ht="12.75">
      <c r="A192" s="91" t="s">
        <v>217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75"/>
      <c r="U192" s="76"/>
      <c r="V192" s="28"/>
      <c r="W192" s="28"/>
      <c r="X192" s="28"/>
      <c r="Y192" s="28"/>
      <c r="Z192" s="28"/>
    </row>
    <row r="193" spans="1:26" ht="12.75">
      <c r="A193" s="91" t="s">
        <v>218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75"/>
      <c r="U193" s="76"/>
      <c r="V193" s="28"/>
      <c r="W193" s="28"/>
      <c r="X193" s="28"/>
      <c r="Y193" s="28"/>
      <c r="Z193" s="28"/>
    </row>
    <row r="194" spans="1:26" ht="12.75">
      <c r="A194" s="91" t="s">
        <v>219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75"/>
      <c r="U194" s="76"/>
      <c r="V194" s="28"/>
      <c r="W194" s="28"/>
      <c r="X194" s="28"/>
      <c r="Y194" s="28"/>
      <c r="Z194" s="28"/>
    </row>
    <row r="195" spans="1:26" ht="12.75">
      <c r="A195" s="91" t="s">
        <v>220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75"/>
      <c r="U195" s="76"/>
      <c r="V195" s="28"/>
      <c r="W195" s="28"/>
      <c r="X195" s="28"/>
      <c r="Y195" s="28"/>
      <c r="Z195" s="28"/>
    </row>
    <row r="196" spans="1:26" ht="12.75">
      <c r="A196" s="91" t="s">
        <v>221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75"/>
      <c r="U196" s="76"/>
      <c r="V196" s="28"/>
      <c r="W196" s="28"/>
      <c r="X196" s="28"/>
      <c r="Y196" s="28"/>
      <c r="Z196" s="28"/>
    </row>
    <row r="197" spans="1:26" ht="12.75">
      <c r="A197" s="91" t="s">
        <v>222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75"/>
      <c r="U197" s="76"/>
      <c r="V197" s="28"/>
      <c r="W197" s="28"/>
      <c r="X197" s="28"/>
      <c r="Y197" s="28"/>
      <c r="Z197" s="28"/>
    </row>
    <row r="198" spans="1:26" ht="12.75">
      <c r="A198" s="91" t="s">
        <v>223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75"/>
      <c r="U198" s="76"/>
      <c r="V198" s="28"/>
      <c r="W198" s="28"/>
      <c r="X198" s="28"/>
      <c r="Y198" s="28"/>
      <c r="Z198" s="28"/>
    </row>
    <row r="199" spans="1:26" ht="12.75">
      <c r="A199" s="91" t="s">
        <v>224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75"/>
      <c r="U199" s="76"/>
      <c r="V199" s="28"/>
      <c r="W199" s="28"/>
      <c r="X199" s="28"/>
      <c r="Y199" s="28"/>
      <c r="Z199" s="28"/>
    </row>
    <row r="200" spans="1:26" ht="12.75">
      <c r="A200" s="91" t="s">
        <v>225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75"/>
      <c r="U200" s="76"/>
      <c r="V200" s="28"/>
      <c r="W200" s="28"/>
      <c r="X200" s="28"/>
      <c r="Y200" s="28"/>
      <c r="Z200" s="28"/>
    </row>
    <row r="201" spans="1:26" ht="12.75">
      <c r="A201" s="91" t="s">
        <v>226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75"/>
      <c r="U201" s="76"/>
      <c r="V201" s="28"/>
      <c r="W201" s="28"/>
      <c r="X201" s="28"/>
      <c r="Y201" s="28"/>
      <c r="Z201" s="28"/>
    </row>
    <row r="202" spans="1:26" ht="12.75">
      <c r="A202" s="91" t="s">
        <v>227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75"/>
      <c r="U202" s="76"/>
      <c r="V202" s="28"/>
      <c r="W202" s="28"/>
      <c r="X202" s="28"/>
      <c r="Y202" s="28"/>
      <c r="Z202" s="28"/>
    </row>
    <row r="203" spans="1:26" ht="12.75">
      <c r="A203" s="91" t="s">
        <v>228</v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75"/>
      <c r="U203" s="76"/>
      <c r="V203" s="28"/>
      <c r="W203" s="28"/>
      <c r="X203" s="28"/>
      <c r="Y203" s="28"/>
      <c r="Z203" s="28"/>
    </row>
    <row r="204" spans="1:26" ht="12.75">
      <c r="A204" s="89" t="s">
        <v>229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75"/>
      <c r="U204" s="76"/>
      <c r="V204" s="28"/>
      <c r="W204" s="28"/>
      <c r="X204" s="28"/>
      <c r="Y204" s="28"/>
      <c r="Z204" s="28"/>
    </row>
    <row r="205" spans="1:26" ht="12.75">
      <c r="A205" s="91" t="s">
        <v>230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75">
        <v>104</v>
      </c>
      <c r="U205" s="76">
        <v>60</v>
      </c>
      <c r="V205" s="28"/>
      <c r="W205" s="28"/>
      <c r="X205" s="28"/>
      <c r="Y205" s="28"/>
      <c r="Z205" s="28"/>
    </row>
    <row r="206" spans="1:26" ht="12.75">
      <c r="A206" s="91" t="s">
        <v>231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75"/>
      <c r="U206" s="76"/>
      <c r="V206" s="28"/>
      <c r="W206" s="28"/>
      <c r="X206" s="28"/>
      <c r="Y206" s="28"/>
      <c r="Z206" s="28"/>
    </row>
    <row r="207" spans="1:26" ht="12.75">
      <c r="A207" s="91" t="s">
        <v>232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75"/>
      <c r="U207" s="76"/>
      <c r="V207" s="28"/>
      <c r="W207" s="28"/>
      <c r="X207" s="28"/>
      <c r="Y207" s="28"/>
      <c r="Z207" s="28"/>
    </row>
    <row r="208" spans="1:26" ht="12.75">
      <c r="A208" s="92" t="s">
        <v>233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77"/>
      <c r="U208" s="78"/>
      <c r="V208" s="28"/>
      <c r="W208" s="28"/>
      <c r="X208" s="28"/>
      <c r="Y208" s="28"/>
      <c r="Z208" s="28"/>
    </row>
    <row r="209" spans="1:26" ht="12.75">
      <c r="A209" s="79"/>
      <c r="B209" s="80" t="s">
        <v>311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28"/>
      <c r="W209" s="28"/>
      <c r="X209" s="28"/>
      <c r="Y209" s="28"/>
      <c r="Z209" s="28"/>
    </row>
    <row r="210" spans="1:26" ht="12.75">
      <c r="A210" s="81"/>
      <c r="B210" s="80" t="s">
        <v>310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23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8"/>
      <c r="W213" s="8"/>
      <c r="X213" s="8"/>
      <c r="Y213" s="8"/>
      <c r="Z213" s="8"/>
    </row>
    <row r="214" spans="22:26" ht="12.75">
      <c r="V214" s="46"/>
      <c r="W214" s="46"/>
      <c r="X214" s="46"/>
      <c r="Y214" s="46"/>
      <c r="Z214" s="46"/>
    </row>
    <row r="245" ht="12.75"/>
    <row r="246" ht="12.75"/>
    <row r="247" ht="12.75"/>
    <row r="248" ht="12.75"/>
    <row r="249" ht="12.75"/>
    <row r="250" ht="12.75"/>
    <row r="251" ht="12.75"/>
    <row r="252" ht="12.75"/>
    <row r="253" ht="12.75"/>
  </sheetData>
  <sheetProtection/>
  <mergeCells count="142">
    <mergeCell ref="J18:K18"/>
    <mergeCell ref="J15:U15"/>
    <mergeCell ref="G16:H16"/>
    <mergeCell ref="G20:H20"/>
    <mergeCell ref="J20:K20"/>
    <mergeCell ref="J16:K16"/>
    <mergeCell ref="J19:K19"/>
    <mergeCell ref="J17:K17"/>
    <mergeCell ref="J26:J27"/>
    <mergeCell ref="G25:I25"/>
    <mergeCell ref="J25:U25"/>
    <mergeCell ref="G26:G27"/>
    <mergeCell ref="D26:D27"/>
    <mergeCell ref="G15:I15"/>
    <mergeCell ref="G19:H19"/>
    <mergeCell ref="G17:H17"/>
    <mergeCell ref="G18:H18"/>
    <mergeCell ref="A10:U10"/>
    <mergeCell ref="A11:U11"/>
    <mergeCell ref="A12:U12"/>
    <mergeCell ref="A13:U13"/>
    <mergeCell ref="A25:A27"/>
    <mergeCell ref="B25:B27"/>
    <mergeCell ref="A57:F57"/>
    <mergeCell ref="A58:F58"/>
    <mergeCell ref="A29:U29"/>
    <mergeCell ref="A30:U30"/>
    <mergeCell ref="A51:F51"/>
    <mergeCell ref="A52:F52"/>
    <mergeCell ref="C25:C27"/>
    <mergeCell ref="D25:F25"/>
    <mergeCell ref="A59:F59"/>
    <mergeCell ref="A60:F60"/>
    <mergeCell ref="A53:F53"/>
    <mergeCell ref="A54:F54"/>
    <mergeCell ref="A55:F55"/>
    <mergeCell ref="A56:F56"/>
    <mergeCell ref="A67:U67"/>
    <mergeCell ref="A68:U68"/>
    <mergeCell ref="A87:F87"/>
    <mergeCell ref="A88:F88"/>
    <mergeCell ref="A61:F61"/>
    <mergeCell ref="A62:F62"/>
    <mergeCell ref="A65:F65"/>
    <mergeCell ref="A66:U66"/>
    <mergeCell ref="A63:F63"/>
    <mergeCell ref="A64:F64"/>
    <mergeCell ref="A93:F93"/>
    <mergeCell ref="A94:F94"/>
    <mergeCell ref="A95:F95"/>
    <mergeCell ref="A96:F96"/>
    <mergeCell ref="A89:F89"/>
    <mergeCell ref="A90:F90"/>
    <mergeCell ref="A91:F91"/>
    <mergeCell ref="A92:F92"/>
    <mergeCell ref="A97:F97"/>
    <mergeCell ref="A98:F98"/>
    <mergeCell ref="A101:F101"/>
    <mergeCell ref="A102:U102"/>
    <mergeCell ref="A99:F99"/>
    <mergeCell ref="A100:F100"/>
    <mergeCell ref="A132:F132"/>
    <mergeCell ref="A133:F133"/>
    <mergeCell ref="A134:F134"/>
    <mergeCell ref="A135:F135"/>
    <mergeCell ref="A103:U103"/>
    <mergeCell ref="A104:U104"/>
    <mergeCell ref="A105:U105"/>
    <mergeCell ref="A124:U124"/>
    <mergeCell ref="A140:F140"/>
    <mergeCell ref="A141:F141"/>
    <mergeCell ref="A142:F142"/>
    <mergeCell ref="A143:F143"/>
    <mergeCell ref="A136:F136"/>
    <mergeCell ref="A137:F137"/>
    <mergeCell ref="A138:F138"/>
    <mergeCell ref="A139:F139"/>
    <mergeCell ref="A150:F150"/>
    <mergeCell ref="A151:F151"/>
    <mergeCell ref="A145:F145"/>
    <mergeCell ref="A146:F146"/>
    <mergeCell ref="A144:F144"/>
    <mergeCell ref="A147:F147"/>
    <mergeCell ref="A148:F148"/>
    <mergeCell ref="A149:F149"/>
    <mergeCell ref="A156:F156"/>
    <mergeCell ref="A157:F157"/>
    <mergeCell ref="A158:F158"/>
    <mergeCell ref="A159:F159"/>
    <mergeCell ref="A152:F152"/>
    <mergeCell ref="A153:F153"/>
    <mergeCell ref="A154:F154"/>
    <mergeCell ref="A155:F155"/>
    <mergeCell ref="A168:S168"/>
    <mergeCell ref="A169:S169"/>
    <mergeCell ref="A170:S170"/>
    <mergeCell ref="A171:S171"/>
    <mergeCell ref="A160:F160"/>
    <mergeCell ref="A163:F163"/>
    <mergeCell ref="A166:S166"/>
    <mergeCell ref="A167:S167"/>
    <mergeCell ref="A176:S176"/>
    <mergeCell ref="A177:S177"/>
    <mergeCell ref="A178:S178"/>
    <mergeCell ref="A179:S179"/>
    <mergeCell ref="A172:S172"/>
    <mergeCell ref="A173:S173"/>
    <mergeCell ref="A174:S174"/>
    <mergeCell ref="A175:S175"/>
    <mergeCell ref="A185:S185"/>
    <mergeCell ref="A195:S195"/>
    <mergeCell ref="A196:S196"/>
    <mergeCell ref="A186:S186"/>
    <mergeCell ref="A187:S187"/>
    <mergeCell ref="A188:S188"/>
    <mergeCell ref="A189:S189"/>
    <mergeCell ref="A190:S190"/>
    <mergeCell ref="A191:S191"/>
    <mergeCell ref="A181:S181"/>
    <mergeCell ref="A182:S182"/>
    <mergeCell ref="A183:S183"/>
    <mergeCell ref="A184:S184"/>
    <mergeCell ref="A206:S206"/>
    <mergeCell ref="A207:S207"/>
    <mergeCell ref="A208:S208"/>
    <mergeCell ref="A161:F161"/>
    <mergeCell ref="A162:F162"/>
    <mergeCell ref="A198:S198"/>
    <mergeCell ref="A199:S199"/>
    <mergeCell ref="A200:S200"/>
    <mergeCell ref="A201:S201"/>
    <mergeCell ref="A202:S202"/>
    <mergeCell ref="G1:U1"/>
    <mergeCell ref="C8:J8"/>
    <mergeCell ref="A204:S204"/>
    <mergeCell ref="A205:S205"/>
    <mergeCell ref="A203:S203"/>
    <mergeCell ref="A192:S192"/>
    <mergeCell ref="A193:S193"/>
    <mergeCell ref="A194:S194"/>
    <mergeCell ref="A197:S197"/>
    <mergeCell ref="A180:S18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2017-07-04T10:29:43Z</cp:lastPrinted>
  <dcterms:created xsi:type="dcterms:W3CDTF">2003-01-28T12:33:10Z</dcterms:created>
  <dcterms:modified xsi:type="dcterms:W3CDTF">2017-07-04T10:29:49Z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